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 Propuesta Tecnologias Tratamiento y Piscicultura\Actualizacion 2023\Contenidos 23\"/>
    </mc:Choice>
  </mc:AlternateContent>
  <xr:revisionPtr revIDLastSave="0" documentId="13_ncr:1_{10F1CDE3-5A00-4EB5-B27B-AFFD81C37F98}" xr6:coauthVersionLast="47" xr6:coauthVersionMax="47" xr10:uidLastSave="{00000000-0000-0000-0000-000000000000}"/>
  <bookViews>
    <workbookView xWindow="-120" yWindow="-120" windowWidth="19440" windowHeight="15000" xr2:uid="{33006BC4-FC60-4236-9AA1-92144CEFEBD6}"/>
  </bookViews>
  <sheets>
    <sheet name="Parrilla" sheetId="1" r:id="rId1"/>
    <sheet name="Agua-T(°C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33" i="1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E6" i="3"/>
  <c r="E57" i="1"/>
  <c r="E53" i="1"/>
  <c r="E55" i="1" s="1"/>
  <c r="E52" i="1"/>
  <c r="E25" i="1" s="1"/>
  <c r="E26" i="1" s="1"/>
  <c r="E49" i="1"/>
  <c r="E47" i="1"/>
  <c r="E48" i="1" s="1"/>
  <c r="H42" i="1"/>
  <c r="H41" i="1"/>
  <c r="H40" i="1"/>
  <c r="G37" i="1"/>
  <c r="G38" i="1" s="1"/>
  <c r="E37" i="1"/>
  <c r="E38" i="1" s="1"/>
  <c r="H36" i="1"/>
  <c r="H35" i="1"/>
  <c r="H32" i="1"/>
  <c r="G30" i="1"/>
  <c r="G31" i="1" s="1"/>
  <c r="E30" i="1"/>
  <c r="E31" i="1" s="1"/>
  <c r="H29" i="1"/>
  <c r="H23" i="1"/>
  <c r="H22" i="1"/>
  <c r="H15" i="1"/>
  <c r="H16" i="1"/>
  <c r="G17" i="1"/>
  <c r="E17" i="1"/>
  <c r="H14" i="1"/>
  <c r="H38" i="1" l="1"/>
  <c r="G25" i="1"/>
  <c r="G26" i="1" s="1"/>
  <c r="H26" i="1" s="1"/>
  <c r="E59" i="1"/>
  <c r="E34" i="1"/>
  <c r="E39" i="1" s="1"/>
  <c r="E43" i="1" s="1"/>
  <c r="G34" i="1"/>
  <c r="G39" i="1" s="1"/>
  <c r="H30" i="1"/>
  <c r="H31" i="1"/>
  <c r="H25" i="1"/>
  <c r="E50" i="1"/>
  <c r="D50" i="1" s="1"/>
  <c r="H33" i="1"/>
  <c r="H37" i="1"/>
  <c r="H17" i="1"/>
  <c r="H34" i="1" l="1"/>
  <c r="E51" i="1"/>
  <c r="D51" i="1" s="1"/>
  <c r="H39" i="1"/>
  <c r="G43" i="1"/>
  <c r="H43" i="1" s="1"/>
  <c r="G24" i="1" l="1"/>
  <c r="E58" i="1"/>
  <c r="E24" i="1"/>
  <c r="E18" i="1" s="1"/>
  <c r="E20" i="1" s="1"/>
  <c r="G18" i="1"/>
  <c r="E19" i="1" l="1"/>
  <c r="E27" i="1" s="1"/>
  <c r="E28" i="1" s="1"/>
  <c r="E44" i="1" s="1"/>
  <c r="H24" i="1"/>
  <c r="G19" i="1"/>
  <c r="H18" i="1"/>
  <c r="G20" i="1"/>
  <c r="H20" i="1" l="1"/>
  <c r="G27" i="1"/>
  <c r="H19" i="1"/>
  <c r="H27" i="1" l="1"/>
  <c r="G28" i="1"/>
  <c r="G44" i="1" l="1"/>
  <c r="H44" i="1" s="1"/>
  <c r="H28" i="1"/>
</calcChain>
</file>

<file path=xl/sharedStrings.xml><?xml version="1.0" encoding="utf-8"?>
<sst xmlns="http://schemas.openxmlformats.org/spreadsheetml/2006/main" count="174" uniqueCount="146">
  <si>
    <t>Clasificación de la Información</t>
  </si>
  <si>
    <t>Información de Entrada no Protegida</t>
  </si>
  <si>
    <t>Variables Principales de Entrada</t>
  </si>
  <si>
    <t>Parámetros de Diseño Asumidos</t>
  </si>
  <si>
    <t xml:space="preserve">Parámetros  tomados de la Literatura Técnica o Comercial </t>
  </si>
  <si>
    <t>Información Protegida</t>
  </si>
  <si>
    <t>Variables Principales de Salida e Indicadores de Desempeño</t>
  </si>
  <si>
    <t>Indicadores de Control</t>
  </si>
  <si>
    <t>Parámetros y Datos de Diseño Calculados</t>
  </si>
  <si>
    <t>Parámetros Fijos y Otros Cálculos</t>
  </si>
  <si>
    <t>Fuente</t>
  </si>
  <si>
    <t>Calculo Alterno</t>
  </si>
  <si>
    <t>Diferencia</t>
  </si>
  <si>
    <t xml:space="preserve">Características del Sistema de Aireación </t>
  </si>
  <si>
    <t>Variable de Ajuste</t>
  </si>
  <si>
    <t>Velocidad  de Flujo en Garganta</t>
  </si>
  <si>
    <t>Vt</t>
  </si>
  <si>
    <t>m/s</t>
  </si>
  <si>
    <t>Cabeza de Velocidad en Garganta</t>
  </si>
  <si>
    <t>hv</t>
  </si>
  <si>
    <t xml:space="preserve">m </t>
  </si>
  <si>
    <t>Caudal por Boquilla</t>
  </si>
  <si>
    <t>Q</t>
  </si>
  <si>
    <t>Lps</t>
  </si>
  <si>
    <t xml:space="preserve">Ecuación A-20 de M.R. Ghomi (Ref. A-19) </t>
  </si>
  <si>
    <t>Potencia Hidráulica por Boquilla</t>
  </si>
  <si>
    <t>Ph</t>
  </si>
  <si>
    <t>Kw</t>
  </si>
  <si>
    <t>No de Boquillas por Parrilla</t>
  </si>
  <si>
    <t xml:space="preserve">u </t>
  </si>
  <si>
    <t>Caudal por Parrilla</t>
  </si>
  <si>
    <t>Transferencia de Oxígeno por Parrilla</t>
  </si>
  <si>
    <t>Concentración de OD Media en el Estanque</t>
  </si>
  <si>
    <t>Cl</t>
  </si>
  <si>
    <t>mg/L</t>
  </si>
  <si>
    <t>Altitud</t>
  </si>
  <si>
    <t>msnm</t>
  </si>
  <si>
    <t>Temperatura</t>
  </si>
  <si>
    <t>T°C</t>
  </si>
  <si>
    <t>oC</t>
  </si>
  <si>
    <t>Area de Garganta</t>
  </si>
  <si>
    <t>mm2</t>
  </si>
  <si>
    <t>Diámetro Equivalente de la Boquilla</t>
  </si>
  <si>
    <t>D = 2*H</t>
  </si>
  <si>
    <t>mm</t>
  </si>
  <si>
    <t xml:space="preserve">Ecuación A-18 de M.R. Ghomi (Ref. A-19) </t>
  </si>
  <si>
    <t xml:space="preserve">Eficiencia en Transferencia de O2 en Condiciones Estándar  </t>
  </si>
  <si>
    <t>SOTE</t>
  </si>
  <si>
    <t>Kg O2/Kw-h</t>
  </si>
  <si>
    <t>Potencia Hidráulica por Parrilla</t>
  </si>
  <si>
    <t>kW</t>
  </si>
  <si>
    <t xml:space="preserve">Ecuación A-19 de M.R. Ghomi (Ref. A-19) </t>
  </si>
  <si>
    <t xml:space="preserve">Transferencia de O2 en Condiciones Estándar por Parrilla    </t>
  </si>
  <si>
    <t>SOTR</t>
  </si>
  <si>
    <t>Kg O2/hora</t>
  </si>
  <si>
    <t>Presion a Nivel del Mar</t>
  </si>
  <si>
    <t>P</t>
  </si>
  <si>
    <t>kPa</t>
  </si>
  <si>
    <t>Factor de Presión</t>
  </si>
  <si>
    <t>Presión en el Sitio</t>
  </si>
  <si>
    <t>Pt</t>
  </si>
  <si>
    <t>Salinidad del Agua</t>
  </si>
  <si>
    <t>gr/L</t>
  </si>
  <si>
    <t>Hoja "Agua-T(°C)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</si>
  <si>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</si>
  <si>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</si>
  <si>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</si>
  <si>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</si>
  <si>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>Profundidad de las Boquillas a 45°</t>
  </si>
  <si>
    <t>m</t>
  </si>
  <si>
    <t>Penetración Adicional del Chorrro</t>
  </si>
  <si>
    <t>Profundidad de Aireación</t>
  </si>
  <si>
    <t>Concentración de Saturación de O2 en el Terreno</t>
  </si>
  <si>
    <t>Cst</t>
  </si>
  <si>
    <t xml:space="preserve">Factor de Corrección de Transferencia de O2 </t>
  </si>
  <si>
    <t xml:space="preserve"> α</t>
  </si>
  <si>
    <t>Metcalf &amp; Eddy. (Ref. A-1) para ARD</t>
  </si>
  <si>
    <t xml:space="preserve">Factor de Correcciòn por Salinidad y Tensión Superficial </t>
  </si>
  <si>
    <t xml:space="preserve"> β</t>
  </si>
  <si>
    <t>Saturación de O2 en Condiciones Standard (nivel del mar y 20°C)</t>
  </si>
  <si>
    <t>Ecuación A-3</t>
  </si>
  <si>
    <t>Factor Tranferencia de O2 en Condiciones Reales</t>
  </si>
  <si>
    <t>N</t>
  </si>
  <si>
    <t>Ecuación A-2</t>
  </si>
  <si>
    <t xml:space="preserve">Transferencia de Oxígeno en Condiciones de Terreno por Parrilla </t>
  </si>
  <si>
    <t>AOTR</t>
  </si>
  <si>
    <t>Parametros de la Boquilla</t>
  </si>
  <si>
    <t>https://www.engineeringtoolbox.com/pvc-cpvc-pipes-dimensions-d_795.html</t>
  </si>
  <si>
    <t>Lado Interior de la Boquilla</t>
  </si>
  <si>
    <t>Area Interior del Tubo de Agua</t>
  </si>
  <si>
    <t>Diámetro Externo del Tubo Transversal  de Aire</t>
  </si>
  <si>
    <r>
      <rPr>
        <sz val="11"/>
        <rFont val="GreekC"/>
      </rPr>
      <t>∅</t>
    </r>
    <r>
      <rPr>
        <sz val="11"/>
        <rFont val="Arial"/>
        <family val="2"/>
      </rPr>
      <t xml:space="preserve"> ¨1/4" tipo K</t>
    </r>
  </si>
  <si>
    <t>Area Interceptada por Tubo Transversal</t>
  </si>
  <si>
    <t>Area de las Gargantas</t>
  </si>
  <si>
    <t>Altura de la Garganta</t>
  </si>
  <si>
    <t>H</t>
  </si>
  <si>
    <t>Largo Ranura</t>
  </si>
  <si>
    <t>1/2"</t>
  </si>
  <si>
    <t>Ancho Ranura</t>
  </si>
  <si>
    <t>Area Ranura</t>
  </si>
  <si>
    <t>Diametro Interior de Tubo Transversal</t>
  </si>
  <si>
    <t>Tipo K</t>
  </si>
  <si>
    <t>Area de Entradas de Aire al Tubo Transversal</t>
  </si>
  <si>
    <t>Relación de Areas de Garganta y de Ranura</t>
  </si>
  <si>
    <t xml:space="preserve">Relación de Areas de Entradas al Tubo y de la Ranura 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</si>
  <si>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</si>
  <si>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</si>
  <si>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</si>
  <si>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</si>
  <si>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</si>
  <si>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</si>
  <si>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</si>
  <si>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kg/m3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</si>
  <si>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</si>
  <si>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</si>
  <si>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</si>
  <si>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</si>
  <si>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</si>
  <si>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>N.sg/m2</t>
  </si>
  <si>
    <t>Notas</t>
  </si>
  <si>
    <t xml:space="preserve"> BOQUILLAS DE TUBO TRANSVERSAL NO PRESURIZADAS</t>
  </si>
  <si>
    <t>INTRUCCIONES SOBRE EL CÁLCULO ALTERNO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</si>
  <si>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</si>
  <si>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</si>
  <si>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</si>
  <si>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</si>
  <si>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Para revertir esta operación, se coloca en la casilla  del parámetro modificado el valor correspondiente </t>
  </si>
  <si>
    <t>a la columna E, y luego se quita el color distintivo.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</si>
  <si>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</si>
  <si>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</si>
  <si>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</si>
  <si>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</si>
  <si>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</si>
  <si>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Es importante verificar el cumplimento de las condiciones indIcadas en la columna D</t>
  </si>
  <si>
    <t>Para incorporar los cambios en el cálculo original, se copian en este los datos del Cálculo Alterno,</t>
  </si>
  <si>
    <t>y luego se quita el color distitivo en este último.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</si>
  <si>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</si>
  <si>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</si>
  <si>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</si>
  <si>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</si>
  <si>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</si>
  <si>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</si>
  <si>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- Al finalizar, se copian los valores de la abcisa y las ordenadas, y se pegan traspuestos en otra hoja. </t>
  </si>
  <si>
    <t>- Se realiza la gráfica a partir de las columnas de la abcisa y de las ordenadas.</t>
  </si>
  <si>
    <t>Profundidad del Estanque</t>
  </si>
  <si>
    <t>Mazzei Aeration (Ref. A-17)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</si>
</sst>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_-* #,##0.00\ _€_-;\-* #,##0.00\ _€_-;_-* \-??\ _€_-;_-@_-"/>
    <numFmt numFmtId="166" formatCode="0.0"/>
    <numFmt numFmtId="167" formatCode="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0"/>
      <name val="Arial"/>
      <family val="2"/>
      <charset val="1"/>
    </font>
    <font>
      <sz val="11"/>
      <color theme="3" tint="0.39997558519241921"/>
      <name val="Arial"/>
      <family val="2"/>
    </font>
    <font>
      <sz val="11"/>
      <color theme="1"/>
      <name val="Arial"/>
      <family val="2"/>
      <charset val="1"/>
    </font>
    <font>
      <vertAlign val="subscript"/>
      <sz val="11"/>
      <name val="Arial"/>
      <family val="2"/>
    </font>
    <font>
      <sz val="11"/>
      <name val="GreekC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rgb="FFCCFF99"/>
        <bgColor rgb="FFEBFED2"/>
      </patternFill>
    </fill>
    <fill>
      <patternFill patternType="solid">
        <fgColor rgb="FFCEF8FE"/>
        <bgColor rgb="FFEBFED2"/>
      </patternFill>
    </fill>
    <fill>
      <patternFill patternType="solid">
        <fgColor rgb="FFFFFFCC"/>
        <bgColor rgb="FFDCE6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EBF1DE"/>
      </patternFill>
    </fill>
    <fill>
      <patternFill patternType="solid">
        <fgColor rgb="FFCCFFFF"/>
        <bgColor rgb="FFD2F9FE"/>
      </patternFill>
    </fill>
    <fill>
      <patternFill patternType="solid">
        <fgColor theme="0"/>
        <bgColor rgb="FFEBF1DE"/>
      </patternFill>
    </fill>
    <fill>
      <patternFill patternType="solid">
        <fgColor theme="5" tint="0.79998168889431442"/>
        <bgColor rgb="FFEEECE1"/>
      </patternFill>
    </fill>
    <fill>
      <patternFill patternType="solid">
        <fgColor rgb="FFCEF8FE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5" fillId="0" borderId="0" xfId="0" applyFont="1"/>
    <xf numFmtId="164" fontId="5" fillId="0" borderId="0" xfId="0" applyNumberFormat="1" applyFont="1"/>
    <xf numFmtId="0" fontId="6" fillId="0" borderId="1" xfId="0" applyFont="1" applyBorder="1"/>
    <xf numFmtId="0" fontId="3" fillId="2" borderId="2" xfId="0" applyFont="1" applyFill="1" applyBorder="1"/>
    <xf numFmtId="0" fontId="3" fillId="0" borderId="0" xfId="0" applyFont="1"/>
    <xf numFmtId="0" fontId="3" fillId="3" borderId="2" xfId="0" applyFont="1" applyFill="1" applyBorder="1"/>
    <xf numFmtId="0" fontId="5" fillId="4" borderId="2" xfId="0" applyFont="1" applyFill="1" applyBorder="1"/>
    <xf numFmtId="0" fontId="6" fillId="0" borderId="3" xfId="0" applyFont="1" applyBorder="1"/>
    <xf numFmtId="0" fontId="6" fillId="0" borderId="0" xfId="0" applyFont="1"/>
    <xf numFmtId="0" fontId="7" fillId="5" borderId="2" xfId="0" applyFont="1" applyFill="1" applyBorder="1"/>
    <xf numFmtId="0" fontId="7" fillId="0" borderId="0" xfId="0" applyFont="1"/>
    <xf numFmtId="0" fontId="3" fillId="6" borderId="2" xfId="0" applyFont="1" applyFill="1" applyBorder="1"/>
    <xf numFmtId="0" fontId="3" fillId="7" borderId="2" xfId="0" applyFont="1" applyFill="1" applyBorder="1"/>
    <xf numFmtId="0" fontId="5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/>
    <xf numFmtId="0" fontId="5" fillId="8" borderId="5" xfId="0" applyFont="1" applyFill="1" applyBorder="1"/>
    <xf numFmtId="0" fontId="5" fillId="8" borderId="6" xfId="0" applyFont="1" applyFill="1" applyBorder="1" applyAlignment="1">
      <alignment horizontal="center"/>
    </xf>
    <xf numFmtId="2" fontId="3" fillId="8" borderId="6" xfId="0" applyNumberFormat="1" applyFont="1" applyFill="1" applyBorder="1" applyAlignment="1">
      <alignment horizontal="right" indent="1"/>
    </xf>
    <xf numFmtId="0" fontId="5" fillId="8" borderId="7" xfId="0" applyFont="1" applyFill="1" applyBorder="1" applyAlignment="1">
      <alignment horizontal="left"/>
    </xf>
    <xf numFmtId="2" fontId="3" fillId="0" borderId="6" xfId="0" applyNumberFormat="1" applyFon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5" fillId="0" borderId="5" xfId="0" applyFont="1" applyBorder="1"/>
    <xf numFmtId="164" fontId="5" fillId="0" borderId="6" xfId="0" applyNumberFormat="1" applyFont="1" applyBorder="1" applyAlignment="1">
      <alignment horizontal="right" indent="1"/>
    </xf>
    <xf numFmtId="0" fontId="5" fillId="0" borderId="7" xfId="0" applyFont="1" applyBorder="1"/>
    <xf numFmtId="0" fontId="3" fillId="9" borderId="7" xfId="0" applyFont="1" applyFill="1" applyBorder="1"/>
    <xf numFmtId="0" fontId="3" fillId="0" borderId="6" xfId="0" applyFont="1" applyBorder="1" applyAlignment="1">
      <alignment horizontal="right" indent="1"/>
    </xf>
    <xf numFmtId="0" fontId="3" fillId="7" borderId="5" xfId="0" applyFont="1" applyFill="1" applyBorder="1"/>
    <xf numFmtId="0" fontId="3" fillId="7" borderId="6" xfId="0" applyFont="1" applyFill="1" applyBorder="1" applyAlignment="1">
      <alignment horizontal="center"/>
    </xf>
    <xf numFmtId="2" fontId="3" fillId="7" borderId="6" xfId="0" applyNumberFormat="1" applyFont="1" applyFill="1" applyBorder="1" applyAlignment="1">
      <alignment horizontal="right" indent="1"/>
    </xf>
    <xf numFmtId="0" fontId="3" fillId="7" borderId="7" xfId="0" applyFont="1" applyFill="1" applyBorder="1"/>
    <xf numFmtId="0" fontId="10" fillId="0" borderId="6" xfId="0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165" fontId="3" fillId="0" borderId="0" xfId="0" applyNumberFormat="1" applyFont="1" applyAlignment="1">
      <alignment horizontal="right" indent="1"/>
    </xf>
    <xf numFmtId="0" fontId="3" fillId="0" borderId="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3" fillId="9" borderId="5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/>
    </xf>
    <xf numFmtId="3" fontId="3" fillId="9" borderId="6" xfId="0" applyNumberFormat="1" applyFont="1" applyFill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0" fontId="13" fillId="10" borderId="5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2" fontId="3" fillId="10" borderId="6" xfId="0" applyNumberFormat="1" applyFont="1" applyFill="1" applyBorder="1" applyAlignment="1">
      <alignment horizontal="right" indent="1"/>
    </xf>
    <xf numFmtId="0" fontId="3" fillId="10" borderId="7" xfId="0" applyFont="1" applyFill="1" applyBorder="1"/>
    <xf numFmtId="0" fontId="13" fillId="11" borderId="5" xfId="0" applyFont="1" applyFill="1" applyBorder="1" applyAlignment="1">
      <alignment horizontal="left" vertical="center" wrapText="1"/>
    </xf>
    <xf numFmtId="0" fontId="13" fillId="11" borderId="6" xfId="0" applyFont="1" applyFill="1" applyBorder="1" applyAlignment="1">
      <alignment horizontal="center" vertical="center" wrapText="1"/>
    </xf>
    <xf numFmtId="2" fontId="3" fillId="11" borderId="6" xfId="0" applyNumberFormat="1" applyFont="1" applyFill="1" applyBorder="1" applyAlignment="1">
      <alignment horizontal="right" indent="1"/>
    </xf>
    <xf numFmtId="0" fontId="3" fillId="11" borderId="7" xfId="0" applyFont="1" applyFill="1" applyBorder="1"/>
    <xf numFmtId="0" fontId="3" fillId="12" borderId="5" xfId="0" applyFont="1" applyFill="1" applyBorder="1" applyAlignment="1">
      <alignment vertical="center" wrapText="1"/>
    </xf>
    <xf numFmtId="0" fontId="3" fillId="12" borderId="6" xfId="0" applyFont="1" applyFill="1" applyBorder="1" applyAlignment="1">
      <alignment horizontal="center" vertical="center"/>
    </xf>
    <xf numFmtId="2" fontId="3" fillId="12" borderId="6" xfId="0" applyNumberFormat="1" applyFont="1" applyFill="1" applyBorder="1" applyAlignment="1">
      <alignment horizontal="right" vertical="center" indent="1"/>
    </xf>
    <xf numFmtId="0" fontId="3" fillId="12" borderId="7" xfId="0" applyFont="1" applyFill="1" applyBorder="1" applyAlignment="1">
      <alignment horizontal="left" vertical="center"/>
    </xf>
    <xf numFmtId="2" fontId="3" fillId="0" borderId="6" xfId="0" applyNumberFormat="1" applyFont="1" applyBorder="1" applyAlignment="1">
      <alignment horizontal="right" vertical="center" inden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/>
    </xf>
    <xf numFmtId="2" fontId="7" fillId="0" borderId="6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/>
    </xf>
    <xf numFmtId="2" fontId="7" fillId="0" borderId="11" xfId="0" applyNumberFormat="1" applyFont="1" applyBorder="1" applyAlignment="1">
      <alignment horizontal="right" indent="1"/>
    </xf>
    <xf numFmtId="0" fontId="7" fillId="0" borderId="12" xfId="0" applyFont="1" applyBorder="1" applyAlignment="1">
      <alignment horizontal="left"/>
    </xf>
    <xf numFmtId="0" fontId="7" fillId="3" borderId="5" xfId="0" applyFont="1" applyFill="1" applyBorder="1"/>
    <xf numFmtId="1" fontId="7" fillId="13" borderId="6" xfId="0" applyNumberFormat="1" applyFont="1" applyFill="1" applyBorder="1" applyAlignment="1">
      <alignment horizontal="center"/>
    </xf>
    <xf numFmtId="2" fontId="7" fillId="13" borderId="6" xfId="0" applyNumberFormat="1" applyFont="1" applyFill="1" applyBorder="1" applyAlignment="1">
      <alignment horizontal="right" indent="1"/>
    </xf>
    <xf numFmtId="0" fontId="7" fillId="13" borderId="7" xfId="0" applyFont="1" applyFill="1" applyBorder="1"/>
    <xf numFmtId="0" fontId="7" fillId="14" borderId="5" xfId="0" applyFont="1" applyFill="1" applyBorder="1" applyAlignment="1">
      <alignment vertical="center"/>
    </xf>
    <xf numFmtId="0" fontId="7" fillId="14" borderId="6" xfId="0" applyFont="1" applyFill="1" applyBorder="1" applyAlignment="1">
      <alignment horizontal="center"/>
    </xf>
    <xf numFmtId="2" fontId="7" fillId="14" borderId="6" xfId="0" applyNumberFormat="1" applyFont="1" applyFill="1" applyBorder="1" applyAlignment="1">
      <alignment horizontal="right" indent="1"/>
    </xf>
    <xf numFmtId="0" fontId="7" fillId="14" borderId="7" xfId="0" applyFont="1" applyFill="1" applyBorder="1"/>
    <xf numFmtId="2" fontId="7" fillId="14" borderId="11" xfId="0" applyNumberFormat="1" applyFont="1" applyFill="1" applyBorder="1" applyAlignment="1">
      <alignment horizontal="right" indent="1"/>
    </xf>
    <xf numFmtId="0" fontId="7" fillId="3" borderId="10" xfId="0" applyFont="1" applyFill="1" applyBorder="1"/>
    <xf numFmtId="1" fontId="7" fillId="13" borderId="11" xfId="0" applyNumberFormat="1" applyFont="1" applyFill="1" applyBorder="1" applyAlignment="1">
      <alignment horizontal="center"/>
    </xf>
    <xf numFmtId="2" fontId="7" fillId="13" borderId="11" xfId="0" applyNumberFormat="1" applyFont="1" applyFill="1" applyBorder="1" applyAlignment="1">
      <alignment horizontal="right" indent="1"/>
    </xf>
    <xf numFmtId="0" fontId="7" fillId="13" borderId="12" xfId="0" applyFont="1" applyFill="1" applyBorder="1"/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right" vertical="center" indent="1"/>
    </xf>
    <xf numFmtId="0" fontId="3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2" fontId="7" fillId="14" borderId="14" xfId="0" applyNumberFormat="1" applyFont="1" applyFill="1" applyBorder="1" applyAlignment="1">
      <alignment horizontal="right" indent="1"/>
    </xf>
    <xf numFmtId="0" fontId="7" fillId="0" borderId="15" xfId="0" applyFont="1" applyBorder="1" applyAlignment="1">
      <alignment horizontal="left"/>
    </xf>
    <xf numFmtId="2" fontId="7" fillId="0" borderId="14" xfId="0" applyNumberFormat="1" applyFont="1" applyBorder="1" applyAlignment="1">
      <alignment horizontal="right" indent="1"/>
    </xf>
    <xf numFmtId="0" fontId="7" fillId="0" borderId="5" xfId="0" applyFont="1" applyBorder="1" applyAlignment="1">
      <alignment vertical="center"/>
    </xf>
    <xf numFmtId="0" fontId="7" fillId="0" borderId="7" xfId="0" applyFont="1" applyBorder="1"/>
    <xf numFmtId="0" fontId="3" fillId="12" borderId="5" xfId="0" applyFont="1" applyFill="1" applyBorder="1" applyAlignment="1">
      <alignment vertical="center"/>
    </xf>
    <xf numFmtId="0" fontId="3" fillId="12" borderId="6" xfId="0" applyFont="1" applyFill="1" applyBorder="1" applyAlignment="1">
      <alignment horizontal="center"/>
    </xf>
    <xf numFmtId="2" fontId="3" fillId="12" borderId="6" xfId="0" applyNumberFormat="1" applyFont="1" applyFill="1" applyBorder="1" applyAlignment="1">
      <alignment horizontal="right" indent="1"/>
    </xf>
    <xf numFmtId="0" fontId="3" fillId="12" borderId="7" xfId="0" applyFont="1" applyFill="1" applyBorder="1"/>
    <xf numFmtId="0" fontId="7" fillId="0" borderId="0" xfId="0" applyFont="1" applyAlignment="1">
      <alignment horizontal="right"/>
    </xf>
    <xf numFmtId="0" fontId="3" fillId="14" borderId="5" xfId="0" applyFont="1" applyFill="1" applyBorder="1" applyAlignment="1">
      <alignment vertical="center"/>
    </xf>
    <xf numFmtId="0" fontId="3" fillId="14" borderId="6" xfId="0" applyFont="1" applyFill="1" applyBorder="1" applyAlignment="1">
      <alignment horizontal="center"/>
    </xf>
    <xf numFmtId="2" fontId="3" fillId="14" borderId="6" xfId="0" applyNumberFormat="1" applyFont="1" applyFill="1" applyBorder="1" applyAlignment="1">
      <alignment horizontal="right" indent="1"/>
    </xf>
    <xf numFmtId="0" fontId="3" fillId="14" borderId="7" xfId="0" applyFont="1" applyFill="1" applyBorder="1"/>
    <xf numFmtId="0" fontId="5" fillId="15" borderId="5" xfId="0" applyFont="1" applyFill="1" applyBorder="1" applyAlignment="1">
      <alignment vertical="center"/>
    </xf>
    <xf numFmtId="0" fontId="5" fillId="15" borderId="6" xfId="0" applyFont="1" applyFill="1" applyBorder="1" applyAlignment="1">
      <alignment horizontal="center" vertical="center"/>
    </xf>
    <xf numFmtId="164" fontId="5" fillId="15" borderId="6" xfId="0" applyNumberFormat="1" applyFont="1" applyFill="1" applyBorder="1" applyAlignment="1">
      <alignment horizontal="right" vertical="center" indent="1"/>
    </xf>
    <xf numFmtId="0" fontId="5" fillId="15" borderId="7" xfId="0" applyFont="1" applyFill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 indent="1"/>
    </xf>
    <xf numFmtId="0" fontId="3" fillId="10" borderId="5" xfId="0" applyFont="1" applyFill="1" applyBorder="1" applyAlignment="1">
      <alignment horizontal="left" vertical="center" wrapText="1"/>
    </xf>
    <xf numFmtId="2" fontId="3" fillId="10" borderId="6" xfId="0" applyNumberFormat="1" applyFont="1" applyFill="1" applyBorder="1" applyAlignment="1">
      <alignment horizontal="right" vertical="center" indent="1"/>
    </xf>
    <xf numFmtId="0" fontId="3" fillId="10" borderId="7" xfId="0" applyFont="1" applyFill="1" applyBorder="1" applyAlignment="1">
      <alignment vertical="center"/>
    </xf>
    <xf numFmtId="2" fontId="3" fillId="0" borderId="0" xfId="0" applyNumberFormat="1" applyFont="1"/>
    <xf numFmtId="0" fontId="2" fillId="0" borderId="2" xfId="2" applyBorder="1"/>
    <xf numFmtId="0" fontId="3" fillId="16" borderId="5" xfId="0" applyFont="1" applyFill="1" applyBorder="1" applyAlignment="1">
      <alignment vertical="center"/>
    </xf>
    <xf numFmtId="0" fontId="3" fillId="16" borderId="6" xfId="0" applyFont="1" applyFill="1" applyBorder="1" applyAlignment="1">
      <alignment horizontal="center" vertical="center"/>
    </xf>
    <xf numFmtId="2" fontId="5" fillId="16" borderId="6" xfId="0" applyNumberFormat="1" applyFont="1" applyFill="1" applyBorder="1" applyAlignment="1">
      <alignment horizontal="right" vertical="center" indent="1"/>
    </xf>
    <xf numFmtId="0" fontId="5" fillId="16" borderId="7" xfId="0" applyFont="1" applyFill="1" applyBorder="1" applyAlignment="1">
      <alignment horizontal="left" vertical="center"/>
    </xf>
    <xf numFmtId="0" fontId="2" fillId="0" borderId="0" xfId="2"/>
    <xf numFmtId="0" fontId="5" fillId="0" borderId="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6" fontId="5" fillId="0" borderId="6" xfId="0" applyNumberFormat="1" applyFont="1" applyBorder="1" applyAlignment="1">
      <alignment horizontal="right" vertical="center" indent="1"/>
    </xf>
    <xf numFmtId="0" fontId="3" fillId="0" borderId="7" xfId="0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5" fillId="16" borderId="5" xfId="0" applyFont="1" applyFill="1" applyBorder="1" applyAlignment="1">
      <alignment vertical="center"/>
    </xf>
    <xf numFmtId="0" fontId="7" fillId="16" borderId="6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vertical="center"/>
    </xf>
    <xf numFmtId="10" fontId="7" fillId="0" borderId="6" xfId="1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 vertical="center" indent="1"/>
    </xf>
    <xf numFmtId="0" fontId="5" fillId="5" borderId="5" xfId="0" applyFont="1" applyFill="1" applyBorder="1" applyAlignment="1">
      <alignment vertical="center"/>
    </xf>
    <xf numFmtId="10" fontId="7" fillId="5" borderId="6" xfId="1" applyNumberFormat="1" applyFont="1" applyFill="1" applyBorder="1" applyAlignment="1">
      <alignment horizontal="center"/>
    </xf>
    <xf numFmtId="166" fontId="3" fillId="5" borderId="6" xfId="0" applyNumberFormat="1" applyFont="1" applyFill="1" applyBorder="1" applyAlignment="1">
      <alignment horizontal="right" vertical="center" indent="1"/>
    </xf>
    <xf numFmtId="0" fontId="3" fillId="5" borderId="7" xfId="0" applyFont="1" applyFill="1" applyBorder="1" applyAlignment="1">
      <alignment vertical="center"/>
    </xf>
    <xf numFmtId="0" fontId="16" fillId="0" borderId="0" xfId="0" applyFont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16" borderId="6" xfId="0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2" xfId="0" applyBorder="1"/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20" fillId="17" borderId="2" xfId="0" applyFont="1" applyFill="1" applyBorder="1" applyAlignment="1">
      <alignment horizontal="center" vertical="center" wrapText="1"/>
    </xf>
    <xf numFmtId="2" fontId="20" fillId="17" borderId="2" xfId="0" applyNumberFormat="1" applyFont="1" applyFill="1" applyBorder="1" applyAlignment="1">
      <alignment horizontal="center" vertical="center" wrapText="1"/>
    </xf>
    <xf numFmtId="167" fontId="20" fillId="17" borderId="2" xfId="0" applyNumberFormat="1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/>
    </xf>
    <xf numFmtId="0" fontId="2" fillId="0" borderId="13" xfId="2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8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0" fillId="0" borderId="4" xfId="0" applyBorder="1"/>
    <xf numFmtId="0" fontId="3" fillId="0" borderId="14" xfId="0" applyFont="1" applyBorder="1" applyAlignment="1">
      <alignment horizontal="right"/>
    </xf>
    <xf numFmtId="0" fontId="0" fillId="0" borderId="1" xfId="0" applyBorder="1"/>
    <xf numFmtId="0" fontId="3" fillId="0" borderId="1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 vertical="center" indent="1"/>
    </xf>
    <xf numFmtId="0" fontId="17" fillId="0" borderId="0" xfId="0" applyFont="1"/>
    <xf numFmtId="0" fontId="17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1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3" fillId="0" borderId="0" xfId="0" quotePrefix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" fontId="3" fillId="8" borderId="6" xfId="0" applyNumberFormat="1" applyFont="1" applyFill="1" applyBorder="1" applyAlignment="1">
      <alignment horizontal="right" inden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59</xdr:row>
      <xdr:rowOff>0</xdr:rowOff>
    </xdr:from>
    <xdr:to>
      <xdr:col>21</xdr:col>
      <xdr:colOff>28575</xdr:colOff>
      <xdr:row>59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8F649A-2EB8-493D-B171-3813482B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1225" y="13782675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gineeringtoolbox.com/pvc-cpvc-pipes-dimensions-d_795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F047-BAD4-4185-AA0F-2524B20CE793}">
  <dimension ref="A1:AMK84"/>
  <sheetViews>
    <sheetView showGridLines="0" tabSelected="1" topLeftCell="C11" zoomScale="75" zoomScaleNormal="75" workbookViewId="0">
      <selection activeCell="I16" sqref="I16"/>
    </sheetView>
  </sheetViews>
  <sheetFormatPr baseColWidth="10" defaultColWidth="9.140625" defaultRowHeight="15" x14ac:dyDescent="0.25"/>
  <cols>
    <col min="1" max="1" width="22.140625" customWidth="1"/>
    <col min="2" max="2" width="49.140625" style="22" customWidth="1"/>
    <col min="3" max="3" width="61.7109375" style="4" customWidth="1"/>
    <col min="4" max="4" width="11.42578125" style="24" customWidth="1"/>
    <col min="5" max="5" width="9.85546875" style="4" customWidth="1"/>
    <col min="6" max="6" width="13.28515625" style="4" customWidth="1"/>
    <col min="7" max="7" width="14" style="24" customWidth="1"/>
    <col min="8" max="8" width="15.28515625" style="4" customWidth="1"/>
    <col min="9" max="9" width="12.7109375" style="4" customWidth="1"/>
    <col min="10" max="10" width="38.5703125" style="4" customWidth="1"/>
    <col min="11" max="11" width="21.5703125" style="4" customWidth="1"/>
    <col min="12" max="12" width="18.28515625" style="4" customWidth="1"/>
    <col min="13" max="13" width="15.5703125" style="4" customWidth="1"/>
    <col min="14" max="1025" width="11.42578125" style="4" customWidth="1"/>
  </cols>
  <sheetData>
    <row r="1" spans="1:10" ht="15.75" x14ac:dyDescent="0.25">
      <c r="B1" s="1"/>
      <c r="C1" s="2" t="s">
        <v>0</v>
      </c>
      <c r="D1" s="3"/>
      <c r="F1" s="3"/>
      <c r="G1" s="5"/>
    </row>
    <row r="2" spans="1:10" x14ac:dyDescent="0.25">
      <c r="B2" s="1"/>
      <c r="C2" s="6" t="s">
        <v>1</v>
      </c>
      <c r="D2" s="3"/>
      <c r="F2" s="3"/>
      <c r="G2" s="5"/>
    </row>
    <row r="3" spans="1:10" x14ac:dyDescent="0.25">
      <c r="B3" s="1"/>
      <c r="C3" s="7" t="s">
        <v>2</v>
      </c>
      <c r="D3" s="8"/>
      <c r="F3" s="3"/>
      <c r="G3" s="5"/>
    </row>
    <row r="4" spans="1:10" x14ac:dyDescent="0.25">
      <c r="B4" s="1"/>
      <c r="C4" s="9" t="s">
        <v>3</v>
      </c>
      <c r="D4" s="8"/>
      <c r="E4" s="5"/>
      <c r="F4" s="5"/>
      <c r="G4" s="5"/>
    </row>
    <row r="5" spans="1:10" x14ac:dyDescent="0.25">
      <c r="B5" s="1"/>
      <c r="C5" s="10" t="s">
        <v>4</v>
      </c>
      <c r="D5" s="4"/>
      <c r="E5" s="5"/>
      <c r="F5" s="5"/>
      <c r="G5" s="5"/>
    </row>
    <row r="6" spans="1:10" x14ac:dyDescent="0.25">
      <c r="B6" s="1"/>
      <c r="C6" s="11" t="s">
        <v>5</v>
      </c>
      <c r="D6" s="12"/>
      <c r="E6" s="5"/>
      <c r="F6" s="5"/>
      <c r="G6" s="5"/>
    </row>
    <row r="7" spans="1:10" x14ac:dyDescent="0.25">
      <c r="B7" s="1"/>
      <c r="C7" s="13" t="s">
        <v>6</v>
      </c>
      <c r="D7" s="14"/>
      <c r="E7" s="5"/>
      <c r="F7" s="5"/>
      <c r="G7" s="5"/>
    </row>
    <row r="8" spans="1:10" x14ac:dyDescent="0.25">
      <c r="B8" s="1"/>
      <c r="C8" s="15" t="s">
        <v>7</v>
      </c>
      <c r="D8" s="8"/>
      <c r="E8" s="5"/>
      <c r="F8" s="5"/>
      <c r="G8" s="5"/>
    </row>
    <row r="9" spans="1:10" x14ac:dyDescent="0.25">
      <c r="B9" s="1"/>
      <c r="C9" s="16" t="s">
        <v>8</v>
      </c>
      <c r="D9" s="8"/>
      <c r="E9" s="5"/>
      <c r="F9" s="5"/>
      <c r="G9" s="5"/>
      <c r="H9" s="8"/>
    </row>
    <row r="10" spans="1:10" x14ac:dyDescent="0.25">
      <c r="B10" s="1"/>
      <c r="C10" s="17" t="s">
        <v>9</v>
      </c>
      <c r="D10" s="4"/>
      <c r="E10" s="5"/>
      <c r="F10" s="5"/>
      <c r="G10" s="5"/>
      <c r="H10" s="8"/>
    </row>
    <row r="11" spans="1:10" ht="31.5" x14ac:dyDescent="0.25">
      <c r="A11" s="18" t="s">
        <v>119</v>
      </c>
      <c r="B11" s="165" t="s">
        <v>10</v>
      </c>
      <c r="C11" s="180" t="s">
        <v>120</v>
      </c>
      <c r="D11" s="181"/>
      <c r="E11" s="181"/>
      <c r="F11" s="182"/>
      <c r="G11" s="18" t="s">
        <v>11</v>
      </c>
      <c r="H11" s="19" t="s">
        <v>12</v>
      </c>
    </row>
    <row r="12" spans="1:10" ht="15" customHeight="1" x14ac:dyDescent="0.25">
      <c r="A12" s="22"/>
      <c r="B12" s="168"/>
      <c r="C12" s="161" t="s">
        <v>13</v>
      </c>
      <c r="D12" s="162"/>
      <c r="E12" s="163"/>
      <c r="F12" s="164"/>
      <c r="G12" s="178"/>
      <c r="H12" s="164"/>
      <c r="I12" s="25"/>
      <c r="J12" s="25"/>
    </row>
    <row r="13" spans="1:10" ht="15" customHeight="1" x14ac:dyDescent="0.25">
      <c r="A13" s="22"/>
      <c r="B13" s="176"/>
      <c r="C13" s="26" t="s">
        <v>144</v>
      </c>
      <c r="D13" s="27"/>
      <c r="E13" s="28">
        <v>1</v>
      </c>
      <c r="F13" s="29" t="s">
        <v>69</v>
      </c>
      <c r="H13" s="164"/>
      <c r="I13" s="25"/>
      <c r="J13" s="25"/>
    </row>
    <row r="14" spans="1:10" ht="15" customHeight="1" x14ac:dyDescent="0.25">
      <c r="A14" s="149"/>
      <c r="B14" s="45" t="s">
        <v>14</v>
      </c>
      <c r="C14" s="26" t="s">
        <v>15</v>
      </c>
      <c r="D14" s="27" t="s">
        <v>16</v>
      </c>
      <c r="E14" s="28">
        <v>8</v>
      </c>
      <c r="F14" s="29" t="s">
        <v>17</v>
      </c>
      <c r="G14" s="30">
        <v>8</v>
      </c>
      <c r="H14" s="31">
        <f t="shared" ref="H14:H44" si="0">G14-E14</f>
        <v>0</v>
      </c>
      <c r="I14" s="25"/>
      <c r="J14" s="25"/>
    </row>
    <row r="15" spans="1:10" ht="15" customHeight="1" x14ac:dyDescent="0.25">
      <c r="A15" s="149"/>
      <c r="B15" s="45" t="s">
        <v>14</v>
      </c>
      <c r="C15" s="26" t="s">
        <v>32</v>
      </c>
      <c r="D15" s="27" t="s">
        <v>33</v>
      </c>
      <c r="E15" s="28">
        <v>4</v>
      </c>
      <c r="F15" s="29" t="s">
        <v>34</v>
      </c>
      <c r="G15" s="30">
        <v>4</v>
      </c>
      <c r="H15" s="31">
        <f>G15-E15</f>
        <v>0</v>
      </c>
      <c r="I15" s="25"/>
      <c r="J15" s="25"/>
    </row>
    <row r="16" spans="1:10" ht="15" customHeight="1" x14ac:dyDescent="0.25">
      <c r="A16" s="149"/>
      <c r="B16" s="45" t="s">
        <v>14</v>
      </c>
      <c r="C16" s="26" t="s">
        <v>28</v>
      </c>
      <c r="D16" s="27"/>
      <c r="E16" s="208">
        <v>16</v>
      </c>
      <c r="F16" s="29" t="s">
        <v>29</v>
      </c>
      <c r="G16" s="40">
        <v>16</v>
      </c>
      <c r="H16" s="31">
        <f>G16-E16</f>
        <v>0</v>
      </c>
      <c r="I16" s="25"/>
      <c r="J16" s="25"/>
    </row>
    <row r="17" spans="1:10" ht="15" customHeight="1" x14ac:dyDescent="0.25">
      <c r="A17" s="149"/>
      <c r="B17" s="45"/>
      <c r="C17" s="32" t="s">
        <v>18</v>
      </c>
      <c r="D17" s="33" t="s">
        <v>19</v>
      </c>
      <c r="E17" s="30">
        <f>E14^2/19.6</f>
        <v>3.2653061224489792</v>
      </c>
      <c r="F17" s="34" t="s">
        <v>20</v>
      </c>
      <c r="G17" s="30">
        <f>G14^2/19.6</f>
        <v>3.2653061224489792</v>
      </c>
      <c r="H17" s="31">
        <f t="shared" si="0"/>
        <v>0</v>
      </c>
      <c r="I17" s="25"/>
      <c r="J17" s="25"/>
    </row>
    <row r="18" spans="1:10" ht="15" customHeight="1" x14ac:dyDescent="0.25">
      <c r="A18" s="149"/>
      <c r="B18" s="45"/>
      <c r="C18" s="32" t="s">
        <v>21</v>
      </c>
      <c r="D18" s="33" t="s">
        <v>22</v>
      </c>
      <c r="E18" s="30">
        <f>1000*E24*E14/1000000</f>
        <v>0.64515999999999996</v>
      </c>
      <c r="F18" s="35" t="s">
        <v>23</v>
      </c>
      <c r="G18" s="30">
        <f>1000*G24*G14/1000000</f>
        <v>0.64515999999999996</v>
      </c>
      <c r="H18" s="31">
        <f t="shared" si="0"/>
        <v>0</v>
      </c>
      <c r="I18" s="25"/>
      <c r="J18" s="25"/>
    </row>
    <row r="19" spans="1:10" ht="15" customHeight="1" x14ac:dyDescent="0.25">
      <c r="A19" s="149"/>
      <c r="B19" s="166" t="s">
        <v>24</v>
      </c>
      <c r="C19" s="36" t="s">
        <v>25</v>
      </c>
      <c r="D19" s="33" t="s">
        <v>26</v>
      </c>
      <c r="E19" s="37">
        <f>9.81*0.001*E17*E18</f>
        <v>2.0666186448979593E-2</v>
      </c>
      <c r="F19" s="38" t="s">
        <v>27</v>
      </c>
      <c r="G19" s="37">
        <f>9.81*0.001*G17*G18</f>
        <v>2.0666186448979593E-2</v>
      </c>
      <c r="H19" s="31">
        <f t="shared" si="0"/>
        <v>0</v>
      </c>
      <c r="I19" s="25"/>
      <c r="J19" s="25"/>
    </row>
    <row r="20" spans="1:10" ht="15" customHeight="1" x14ac:dyDescent="0.25">
      <c r="A20" s="149"/>
      <c r="B20" s="45"/>
      <c r="C20" s="41" t="s">
        <v>30</v>
      </c>
      <c r="D20" s="42"/>
      <c r="E20" s="43">
        <f>E16*E18</f>
        <v>10.322559999999999</v>
      </c>
      <c r="F20" s="44" t="s">
        <v>23</v>
      </c>
      <c r="G20" s="30">
        <f>G16*G18</f>
        <v>10.322559999999999</v>
      </c>
      <c r="H20" s="31">
        <f t="shared" si="0"/>
        <v>0</v>
      </c>
      <c r="I20" s="25"/>
      <c r="J20" s="25"/>
    </row>
    <row r="21" spans="1:10" ht="15" customHeight="1" x14ac:dyDescent="0.25">
      <c r="A21" s="149"/>
      <c r="B21" s="45"/>
      <c r="C21" s="46" t="s">
        <v>31</v>
      </c>
      <c r="D21" s="20"/>
      <c r="E21" s="47"/>
      <c r="F21" s="48"/>
      <c r="G21" s="49"/>
      <c r="H21" s="50"/>
      <c r="I21" s="25"/>
      <c r="J21" s="25"/>
    </row>
    <row r="22" spans="1:10" ht="15" customHeight="1" x14ac:dyDescent="0.25">
      <c r="A22" s="149"/>
      <c r="B22" s="45"/>
      <c r="C22" s="51" t="s">
        <v>35</v>
      </c>
      <c r="D22" s="52"/>
      <c r="E22" s="53">
        <v>1000</v>
      </c>
      <c r="F22" s="39" t="s">
        <v>36</v>
      </c>
      <c r="G22" s="54">
        <v>1000</v>
      </c>
      <c r="H22" s="31">
        <f t="shared" si="0"/>
        <v>0</v>
      </c>
      <c r="I22" s="25"/>
      <c r="J22" s="25"/>
    </row>
    <row r="23" spans="1:10" ht="15" customHeight="1" x14ac:dyDescent="0.25">
      <c r="A23" s="149"/>
      <c r="B23" s="45"/>
      <c r="C23" s="51" t="s">
        <v>37</v>
      </c>
      <c r="D23" s="52" t="s">
        <v>38</v>
      </c>
      <c r="E23" s="53">
        <v>25</v>
      </c>
      <c r="F23" s="39" t="s">
        <v>39</v>
      </c>
      <c r="G23" s="54">
        <v>25</v>
      </c>
      <c r="H23" s="31">
        <f t="shared" si="0"/>
        <v>0</v>
      </c>
      <c r="I23"/>
      <c r="J23"/>
    </row>
    <row r="24" spans="1:10" ht="15" customHeight="1" x14ac:dyDescent="0.25">
      <c r="A24" s="149"/>
      <c r="B24" s="45"/>
      <c r="C24" s="36" t="s">
        <v>40</v>
      </c>
      <c r="D24" s="33"/>
      <c r="E24" s="30">
        <f>E51</f>
        <v>80.644999999999996</v>
      </c>
      <c r="F24" s="38" t="s">
        <v>41</v>
      </c>
      <c r="G24" s="30">
        <f>E51</f>
        <v>80.644999999999996</v>
      </c>
      <c r="H24" s="31">
        <f t="shared" si="0"/>
        <v>0</v>
      </c>
      <c r="I24"/>
      <c r="J24"/>
    </row>
    <row r="25" spans="1:10" ht="15" customHeight="1" x14ac:dyDescent="0.25">
      <c r="A25" s="149"/>
      <c r="B25" s="45"/>
      <c r="C25" s="36" t="s">
        <v>42</v>
      </c>
      <c r="D25" s="33" t="s">
        <v>43</v>
      </c>
      <c r="E25" s="30">
        <f>2*E52</f>
        <v>6.35</v>
      </c>
      <c r="F25" s="38" t="s">
        <v>44</v>
      </c>
      <c r="G25" s="30">
        <f>2*E52</f>
        <v>6.35</v>
      </c>
      <c r="H25" s="31">
        <f t="shared" si="0"/>
        <v>0</v>
      </c>
      <c r="I25"/>
      <c r="J25"/>
    </row>
    <row r="26" spans="1:10" ht="15" customHeight="1" x14ac:dyDescent="0.25">
      <c r="A26" s="149"/>
      <c r="B26" s="166" t="s">
        <v>45</v>
      </c>
      <c r="C26" s="55" t="s">
        <v>46</v>
      </c>
      <c r="D26" s="56" t="s">
        <v>47</v>
      </c>
      <c r="E26" s="57">
        <f>2.954-0.13*E25</f>
        <v>2.1285000000000003</v>
      </c>
      <c r="F26" s="58" t="s">
        <v>48</v>
      </c>
      <c r="G26" s="30">
        <f>2.954-0.13*G25</f>
        <v>2.1285000000000003</v>
      </c>
      <c r="H26" s="31">
        <f t="shared" si="0"/>
        <v>0</v>
      </c>
      <c r="I26" s="25"/>
      <c r="J26" s="25"/>
    </row>
    <row r="27" spans="1:10" ht="15" customHeight="1" x14ac:dyDescent="0.25">
      <c r="A27" s="149"/>
      <c r="B27" s="166" t="s">
        <v>24</v>
      </c>
      <c r="C27" s="32" t="s">
        <v>49</v>
      </c>
      <c r="D27" s="33"/>
      <c r="E27" s="30">
        <f>E19*E16</f>
        <v>0.33065898318367348</v>
      </c>
      <c r="F27" s="35" t="s">
        <v>50</v>
      </c>
      <c r="G27" s="30">
        <f>G19*G16</f>
        <v>0.33065898318367348</v>
      </c>
      <c r="H27" s="31">
        <f t="shared" si="0"/>
        <v>0</v>
      </c>
      <c r="I27"/>
      <c r="J27"/>
    </row>
    <row r="28" spans="1:10" ht="15" customHeight="1" x14ac:dyDescent="0.25">
      <c r="A28" s="149"/>
      <c r="B28" s="166" t="s">
        <v>51</v>
      </c>
      <c r="C28" s="59" t="s">
        <v>52</v>
      </c>
      <c r="D28" s="60" t="s">
        <v>53</v>
      </c>
      <c r="E28" s="61">
        <f>E26*E27</f>
        <v>0.70380764570644905</v>
      </c>
      <c r="F28" s="62" t="s">
        <v>54</v>
      </c>
      <c r="G28" s="30">
        <f>G26*G27</f>
        <v>0.70380764570644905</v>
      </c>
      <c r="H28" s="31">
        <f t="shared" si="0"/>
        <v>0</v>
      </c>
      <c r="I28"/>
      <c r="J28"/>
    </row>
    <row r="29" spans="1:10" ht="15" customHeight="1" x14ac:dyDescent="0.25">
      <c r="A29" s="149"/>
      <c r="B29" s="45"/>
      <c r="C29" s="63" t="s">
        <v>55</v>
      </c>
      <c r="D29" s="64" t="s">
        <v>56</v>
      </c>
      <c r="E29" s="65">
        <v>101.33</v>
      </c>
      <c r="F29" s="66" t="s">
        <v>57</v>
      </c>
      <c r="G29" s="67">
        <v>101.33</v>
      </c>
      <c r="H29" s="31">
        <f t="shared" si="0"/>
        <v>0</v>
      </c>
      <c r="I29" s="68"/>
      <c r="J29" s="69"/>
    </row>
    <row r="30" spans="1:10" ht="15" customHeight="1" x14ac:dyDescent="0.25">
      <c r="A30" s="149"/>
      <c r="B30" s="45"/>
      <c r="C30" s="70" t="s">
        <v>58</v>
      </c>
      <c r="D30" s="71"/>
      <c r="E30" s="72">
        <f>-9.81*28.97*E22/(8314*(273.15+E23))</f>
        <v>-0.11464963296434179</v>
      </c>
      <c r="F30" s="73"/>
      <c r="G30" s="72">
        <f>-9.81*28.97*G22/(8314*(273.15+G23))</f>
        <v>-0.11464963296434179</v>
      </c>
      <c r="H30" s="31">
        <f t="shared" si="0"/>
        <v>0</v>
      </c>
      <c r="I30" s="68"/>
      <c r="J30" s="69"/>
    </row>
    <row r="31" spans="1:10" ht="15" customHeight="1" x14ac:dyDescent="0.25">
      <c r="A31" s="149"/>
      <c r="B31" s="45"/>
      <c r="C31" s="74" t="s">
        <v>59</v>
      </c>
      <c r="D31" s="75" t="s">
        <v>60</v>
      </c>
      <c r="E31" s="76">
        <f>E29*EXP(E30)</f>
        <v>90.353782803986036</v>
      </c>
      <c r="F31" s="77" t="s">
        <v>57</v>
      </c>
      <c r="G31" s="76">
        <f>G29*EXP(G30)</f>
        <v>90.353782803986036</v>
      </c>
      <c r="H31" s="31">
        <f t="shared" si="0"/>
        <v>0</v>
      </c>
      <c r="I31" s="68"/>
      <c r="J31" s="69"/>
    </row>
    <row r="32" spans="1:10" ht="15" customHeight="1" x14ac:dyDescent="0.25">
      <c r="A32" s="149"/>
      <c r="B32" s="166"/>
      <c r="C32" s="78" t="s">
        <v>61</v>
      </c>
      <c r="D32" s="79"/>
      <c r="E32" s="80">
        <v>0</v>
      </c>
      <c r="F32" s="81" t="s">
        <v>62</v>
      </c>
      <c r="G32" s="72">
        <v>0</v>
      </c>
      <c r="H32" s="31">
        <f t="shared" si="0"/>
        <v>0</v>
      </c>
      <c r="J32" s="69"/>
    </row>
    <row r="33" spans="1:10" ht="15" customHeight="1" x14ac:dyDescent="0.35">
      <c r="A33" s="149"/>
      <c r="B33" s="166" t="s">
        <v>63</v>
      </c>
      <c r="C33" s="82" t="s">
        <v>64</v>
      </c>
      <c r="D33" s="83" t="s">
        <v>65</v>
      </c>
      <c r="E33" s="84">
        <f>VLOOKUP(ROUND(E23,0),'Agua-T(°C)'!B6:G46,6)</f>
        <v>8.24</v>
      </c>
      <c r="F33" s="85" t="s">
        <v>34</v>
      </c>
      <c r="G33" s="72">
        <f>VLOOKUP(ROUND(G23,0),'Agua-T(°C)'!B6:G46,6)</f>
        <v>8.24</v>
      </c>
      <c r="H33" s="31">
        <f t="shared" si="0"/>
        <v>0</v>
      </c>
      <c r="I33" s="68"/>
      <c r="J33" s="69"/>
    </row>
    <row r="34" spans="1:10" ht="15" customHeight="1" x14ac:dyDescent="0.35">
      <c r="A34" s="149"/>
      <c r="B34" s="166"/>
      <c r="C34" s="82" t="s">
        <v>66</v>
      </c>
      <c r="D34" s="83" t="s">
        <v>67</v>
      </c>
      <c r="E34" s="86">
        <f>E33*EXP(E30)</f>
        <v>7.3474308724449315</v>
      </c>
      <c r="F34" s="85" t="s">
        <v>34</v>
      </c>
      <c r="G34" s="76">
        <f>G33*EXP(G30)</f>
        <v>7.3474308724449315</v>
      </c>
      <c r="H34" s="31">
        <f t="shared" si="0"/>
        <v>0</v>
      </c>
      <c r="I34" s="68"/>
      <c r="J34" s="69"/>
    </row>
    <row r="35" spans="1:10" ht="15" customHeight="1" x14ac:dyDescent="0.25">
      <c r="A35" s="149"/>
      <c r="B35" s="166"/>
      <c r="C35" s="87" t="s">
        <v>68</v>
      </c>
      <c r="D35" s="88"/>
      <c r="E35" s="89">
        <v>0.7</v>
      </c>
      <c r="F35" s="90" t="s">
        <v>69</v>
      </c>
      <c r="G35" s="76">
        <v>0.7</v>
      </c>
      <c r="H35" s="31">
        <f t="shared" si="0"/>
        <v>0</v>
      </c>
      <c r="I35" s="68"/>
      <c r="J35" s="69"/>
    </row>
    <row r="36" spans="1:10" ht="15" customHeight="1" x14ac:dyDescent="0.25">
      <c r="A36" s="149"/>
      <c r="B36" s="166"/>
      <c r="C36" s="63" t="s">
        <v>70</v>
      </c>
      <c r="D36" s="64"/>
      <c r="E36" s="65">
        <v>0.3</v>
      </c>
      <c r="F36" s="66" t="s">
        <v>69</v>
      </c>
      <c r="G36" s="67">
        <v>0.3</v>
      </c>
      <c r="H36" s="31">
        <f t="shared" si="0"/>
        <v>0</v>
      </c>
      <c r="I36" s="68"/>
      <c r="J36" s="69"/>
    </row>
    <row r="37" spans="1:10" ht="15" customHeight="1" x14ac:dyDescent="0.25">
      <c r="A37" s="171"/>
      <c r="B37" s="172"/>
      <c r="C37" s="91" t="s">
        <v>71</v>
      </c>
      <c r="D37" s="92"/>
      <c r="E37" s="93">
        <f>E35+0.3</f>
        <v>1</v>
      </c>
      <c r="F37" s="94" t="s">
        <v>69</v>
      </c>
      <c r="G37" s="93">
        <f>G35+0.3</f>
        <v>1</v>
      </c>
      <c r="H37" s="31">
        <f t="shared" si="0"/>
        <v>0</v>
      </c>
      <c r="I37" s="68"/>
      <c r="J37" s="69"/>
    </row>
    <row r="38" spans="1:10" ht="15" customHeight="1" x14ac:dyDescent="0.25">
      <c r="A38" s="169"/>
      <c r="B38" s="170"/>
      <c r="C38" s="95"/>
      <c r="D38" s="96"/>
      <c r="E38" s="97">
        <f>E37*9.8</f>
        <v>9.8000000000000007</v>
      </c>
      <c r="F38" s="98" t="s">
        <v>57</v>
      </c>
      <c r="G38" s="99">
        <f>G37*9.8</f>
        <v>9.8000000000000007</v>
      </c>
      <c r="H38" s="31">
        <f t="shared" si="0"/>
        <v>0</v>
      </c>
      <c r="I38" s="68"/>
      <c r="J38" s="69"/>
    </row>
    <row r="39" spans="1:10" ht="15" customHeight="1" x14ac:dyDescent="0.25">
      <c r="A39" s="149"/>
      <c r="B39" s="166"/>
      <c r="C39" s="100" t="s">
        <v>72</v>
      </c>
      <c r="D39" s="71" t="s">
        <v>73</v>
      </c>
      <c r="E39" s="72">
        <f>E34*(E31+E38/2)/E31</f>
        <v>7.7458913481184739</v>
      </c>
      <c r="F39" s="101" t="s">
        <v>34</v>
      </c>
      <c r="G39" s="72">
        <f>G34*(G31+G38/2)/G31</f>
        <v>7.7458913481184739</v>
      </c>
      <c r="H39" s="31">
        <f t="shared" si="0"/>
        <v>0</v>
      </c>
      <c r="I39" s="68"/>
      <c r="J39" s="69"/>
    </row>
    <row r="40" spans="1:10" ht="15" customHeight="1" x14ac:dyDescent="0.25">
      <c r="A40" s="149"/>
      <c r="B40" s="179" t="s">
        <v>145</v>
      </c>
      <c r="C40" s="102" t="s">
        <v>74</v>
      </c>
      <c r="D40" s="103" t="s">
        <v>75</v>
      </c>
      <c r="E40" s="104">
        <v>0.95</v>
      </c>
      <c r="F40" s="105"/>
      <c r="G40" s="30">
        <v>0.95</v>
      </c>
      <c r="H40" s="31">
        <f t="shared" si="0"/>
        <v>0</v>
      </c>
      <c r="J40" s="69"/>
    </row>
    <row r="41" spans="1:10" ht="15" customHeight="1" x14ac:dyDescent="0.25">
      <c r="A41" s="149"/>
      <c r="B41" s="106" t="s">
        <v>76</v>
      </c>
      <c r="C41" s="102" t="s">
        <v>77</v>
      </c>
      <c r="D41" s="103" t="s">
        <v>78</v>
      </c>
      <c r="E41" s="104">
        <v>0.95</v>
      </c>
      <c r="F41" s="105"/>
      <c r="G41" s="30">
        <v>0.95</v>
      </c>
      <c r="H41" s="31">
        <f t="shared" si="0"/>
        <v>0</v>
      </c>
      <c r="J41" s="69"/>
    </row>
    <row r="42" spans="1:10" ht="15" customHeight="1" x14ac:dyDescent="0.25">
      <c r="A42" s="149"/>
      <c r="B42" s="166" t="s">
        <v>63</v>
      </c>
      <c r="C42" s="107" t="s">
        <v>79</v>
      </c>
      <c r="D42" s="108" t="s">
        <v>73</v>
      </c>
      <c r="E42" s="109">
        <v>9.08</v>
      </c>
      <c r="F42" s="110" t="s">
        <v>34</v>
      </c>
      <c r="G42" s="30">
        <v>9.08</v>
      </c>
      <c r="H42" s="31">
        <f t="shared" si="0"/>
        <v>0</v>
      </c>
      <c r="J42" s="69"/>
    </row>
    <row r="43" spans="1:10" ht="15" customHeight="1" x14ac:dyDescent="0.25">
      <c r="A43" s="149"/>
      <c r="B43" s="167" t="s">
        <v>80</v>
      </c>
      <c r="C43" s="111" t="s">
        <v>81</v>
      </c>
      <c r="D43" s="112" t="s">
        <v>82</v>
      </c>
      <c r="E43" s="113">
        <f>(E40*(E41*E39-E15)*(1.024^(E23-20))/E42)</f>
        <v>0.39563564013214619</v>
      </c>
      <c r="F43" s="114"/>
      <c r="G43" s="115">
        <f>(G40*(G41*G39-G15)*(1.024^(G23-20))/G42)</f>
        <v>0.39563564013214619</v>
      </c>
      <c r="H43" s="31">
        <f t="shared" si="0"/>
        <v>0</v>
      </c>
    </row>
    <row r="44" spans="1:10" ht="15" customHeight="1" x14ac:dyDescent="0.25">
      <c r="A44" s="149"/>
      <c r="B44" s="167" t="s">
        <v>83</v>
      </c>
      <c r="C44" s="116" t="s">
        <v>84</v>
      </c>
      <c r="D44" s="177" t="s">
        <v>85</v>
      </c>
      <c r="E44" s="117">
        <f>E28*E43</f>
        <v>0.27845138843896972</v>
      </c>
      <c r="F44" s="118" t="s">
        <v>54</v>
      </c>
      <c r="G44" s="67">
        <f>G28*G43</f>
        <v>0.27845138843896972</v>
      </c>
      <c r="H44" s="173">
        <f t="shared" si="0"/>
        <v>0</v>
      </c>
      <c r="I44" s="69"/>
      <c r="J44" s="69"/>
    </row>
    <row r="45" spans="1:10" ht="15" customHeight="1" x14ac:dyDescent="0.25">
      <c r="H45"/>
      <c r="I45"/>
      <c r="J45" s="119"/>
    </row>
    <row r="46" spans="1:10" ht="15" customHeight="1" x14ac:dyDescent="0.25">
      <c r="C46" s="23" t="s">
        <v>86</v>
      </c>
      <c r="D46" s="21"/>
      <c r="E46" s="8"/>
      <c r="F46" s="47"/>
      <c r="G46" s="21"/>
      <c r="H46"/>
      <c r="I46"/>
      <c r="J46" s="119"/>
    </row>
    <row r="47" spans="1:10" ht="15" customHeight="1" x14ac:dyDescent="0.25">
      <c r="B47" s="120" t="s">
        <v>87</v>
      </c>
      <c r="C47" s="121" t="s">
        <v>88</v>
      </c>
      <c r="D47" s="122"/>
      <c r="E47" s="123">
        <f>25.4/2</f>
        <v>12.7</v>
      </c>
      <c r="F47" s="124" t="s">
        <v>44</v>
      </c>
      <c r="G47" s="106"/>
      <c r="H47"/>
      <c r="I47"/>
      <c r="J47" s="119"/>
    </row>
    <row r="48" spans="1:10" ht="15" customHeight="1" x14ac:dyDescent="0.25">
      <c r="B48" s="125"/>
      <c r="C48" s="126" t="s">
        <v>89</v>
      </c>
      <c r="D48" s="127"/>
      <c r="E48" s="128">
        <f>E47^2</f>
        <v>161.29</v>
      </c>
      <c r="F48" s="129" t="s">
        <v>41</v>
      </c>
      <c r="G48" s="106"/>
      <c r="H48"/>
      <c r="I48"/>
      <c r="J48" s="119"/>
    </row>
    <row r="49" spans="2:10" ht="15" customHeight="1" x14ac:dyDescent="0.25">
      <c r="B49" s="130"/>
      <c r="C49" s="131" t="s">
        <v>90</v>
      </c>
      <c r="D49" s="132" t="s">
        <v>91</v>
      </c>
      <c r="E49" s="123">
        <f>25.4/4</f>
        <v>6.35</v>
      </c>
      <c r="F49" s="133" t="s">
        <v>44</v>
      </c>
      <c r="G49" s="106"/>
      <c r="H49"/>
      <c r="I49"/>
      <c r="J49" s="119"/>
    </row>
    <row r="50" spans="2:10" ht="15" customHeight="1" x14ac:dyDescent="0.25">
      <c r="B50" s="130"/>
      <c r="C50" s="126" t="s">
        <v>92</v>
      </c>
      <c r="D50" s="134">
        <f>E50/E48</f>
        <v>0.5</v>
      </c>
      <c r="E50" s="135">
        <f>E49*E47</f>
        <v>80.644999999999996</v>
      </c>
      <c r="F50" s="129" t="s">
        <v>41</v>
      </c>
      <c r="G50" s="106"/>
      <c r="H50"/>
      <c r="I50"/>
      <c r="J50" s="119"/>
    </row>
    <row r="51" spans="2:10" ht="15" customHeight="1" x14ac:dyDescent="0.25">
      <c r="B51" s="130"/>
      <c r="C51" s="136" t="s">
        <v>93</v>
      </c>
      <c r="D51" s="137">
        <f>E51/E48</f>
        <v>0.5</v>
      </c>
      <c r="E51" s="138">
        <f>E48-E50</f>
        <v>80.644999999999996</v>
      </c>
      <c r="F51" s="139" t="s">
        <v>41</v>
      </c>
      <c r="G51" s="140"/>
      <c r="H51"/>
      <c r="I51"/>
      <c r="J51" s="119"/>
    </row>
    <row r="52" spans="2:10" ht="15" customHeight="1" x14ac:dyDescent="0.25">
      <c r="B52" s="130"/>
      <c r="C52" s="131" t="s">
        <v>94</v>
      </c>
      <c r="D52" s="132" t="s">
        <v>95</v>
      </c>
      <c r="E52" s="123">
        <f>25.4/8</f>
        <v>3.1749999999999998</v>
      </c>
      <c r="F52" s="133" t="s">
        <v>44</v>
      </c>
      <c r="H52" s="25"/>
      <c r="I52" s="23"/>
      <c r="J52" s="119"/>
    </row>
    <row r="53" spans="2:10" ht="15" customHeight="1" x14ac:dyDescent="0.25">
      <c r="B53" s="130"/>
      <c r="C53" s="141" t="s">
        <v>96</v>
      </c>
      <c r="D53" s="142" t="s">
        <v>97</v>
      </c>
      <c r="E53" s="135">
        <f>25.4/2</f>
        <v>12.7</v>
      </c>
      <c r="F53" s="143" t="s">
        <v>44</v>
      </c>
      <c r="G53" s="106"/>
      <c r="H53"/>
      <c r="I53"/>
      <c r="J53" s="119"/>
    </row>
    <row r="54" spans="2:10" ht="15" customHeight="1" x14ac:dyDescent="0.25">
      <c r="B54" s="130"/>
      <c r="C54" s="126" t="s">
        <v>98</v>
      </c>
      <c r="D54" s="144"/>
      <c r="E54" s="67">
        <v>2</v>
      </c>
      <c r="F54" s="145" t="s">
        <v>44</v>
      </c>
      <c r="G54" s="106"/>
      <c r="H54"/>
      <c r="I54"/>
      <c r="J54" s="119"/>
    </row>
    <row r="55" spans="2:10" ht="15" customHeight="1" x14ac:dyDescent="0.25">
      <c r="B55" s="130"/>
      <c r="C55" s="126" t="s">
        <v>99</v>
      </c>
      <c r="D55" s="144"/>
      <c r="E55" s="135">
        <f>E54*E53</f>
        <v>25.4</v>
      </c>
      <c r="F55" s="145" t="s">
        <v>41</v>
      </c>
      <c r="G55" s="106"/>
      <c r="H55"/>
      <c r="I55"/>
      <c r="J55" s="119"/>
    </row>
    <row r="56" spans="2:10" ht="15" customHeight="1" x14ac:dyDescent="0.25">
      <c r="B56" s="130"/>
      <c r="C56" s="131" t="s">
        <v>100</v>
      </c>
      <c r="D56" s="146" t="s">
        <v>101</v>
      </c>
      <c r="E56" s="123">
        <v>7.76</v>
      </c>
      <c r="F56" s="147" t="s">
        <v>44</v>
      </c>
      <c r="G56" s="106"/>
      <c r="H56"/>
      <c r="I56"/>
      <c r="J56" s="119"/>
    </row>
    <row r="57" spans="2:10" ht="15" customHeight="1" x14ac:dyDescent="0.25">
      <c r="B57" s="130"/>
      <c r="C57" s="126" t="s">
        <v>102</v>
      </c>
      <c r="D57" s="144"/>
      <c r="E57" s="135">
        <f>2*0.25*3.14*E56^2</f>
        <v>94.541631999999993</v>
      </c>
      <c r="F57" s="145" t="s">
        <v>41</v>
      </c>
      <c r="G57" s="106"/>
      <c r="H57"/>
      <c r="I57"/>
      <c r="J57" s="119"/>
    </row>
    <row r="58" spans="2:10" ht="15" customHeight="1" x14ac:dyDescent="0.25">
      <c r="B58" s="130"/>
      <c r="C58" s="126" t="s">
        <v>103</v>
      </c>
      <c r="D58" s="127"/>
      <c r="E58" s="128">
        <f>E51/E55</f>
        <v>3.1749999999999998</v>
      </c>
      <c r="F58" s="129"/>
      <c r="G58" s="148"/>
      <c r="H58"/>
      <c r="I58"/>
      <c r="J58" s="119"/>
    </row>
    <row r="59" spans="2:10" ht="15" customHeight="1" x14ac:dyDescent="0.25">
      <c r="B59" s="130"/>
      <c r="C59" s="126" t="s">
        <v>104</v>
      </c>
      <c r="D59" s="127"/>
      <c r="E59" s="128">
        <f>E57/E55</f>
        <v>3.722111496062992</v>
      </c>
      <c r="F59" s="129"/>
      <c r="G59" s="21"/>
      <c r="H59"/>
      <c r="I59"/>
      <c r="J59" s="119"/>
    </row>
    <row r="61" spans="2:10" ht="15.75" x14ac:dyDescent="0.25">
      <c r="C61" s="183" t="s">
        <v>121</v>
      </c>
      <c r="D61" s="184"/>
      <c r="E61"/>
      <c r="F61"/>
    </row>
    <row r="62" spans="2:10" x14ac:dyDescent="0.25">
      <c r="C62" s="185" t="s">
        <v>122</v>
      </c>
      <c r="D62" s="186"/>
      <c r="E62" s="187"/>
      <c r="F62" s="187"/>
    </row>
    <row r="63" spans="2:10" x14ac:dyDescent="0.25">
      <c r="C63" s="185" t="s">
        <v>123</v>
      </c>
      <c r="D63" s="186"/>
      <c r="E63" s="187"/>
      <c r="F63" s="187"/>
    </row>
    <row r="64" spans="2:10" x14ac:dyDescent="0.25">
      <c r="C64" s="185" t="s">
        <v>124</v>
      </c>
      <c r="D64" s="188"/>
      <c r="E64" s="188"/>
      <c r="F64" s="188"/>
    </row>
    <row r="65" spans="3:6" x14ac:dyDescent="0.25">
      <c r="C65" s="185" t="s">
        <v>125</v>
      </c>
      <c r="D65" s="186"/>
      <c r="E65" s="187"/>
      <c r="F65" s="187"/>
    </row>
    <row r="66" spans="3:6" x14ac:dyDescent="0.25">
      <c r="C66" s="185" t="s">
        <v>126</v>
      </c>
      <c r="D66" s="186"/>
      <c r="E66" s="187"/>
      <c r="F66" s="187"/>
    </row>
    <row r="67" spans="3:6" x14ac:dyDescent="0.25">
      <c r="C67" s="185" t="s">
        <v>127</v>
      </c>
      <c r="D67" s="187"/>
      <c r="E67" s="187"/>
      <c r="F67" s="187"/>
    </row>
    <row r="68" spans="3:6" x14ac:dyDescent="0.25">
      <c r="C68" s="185" t="s">
        <v>128</v>
      </c>
      <c r="D68" s="187"/>
      <c r="E68" s="187"/>
      <c r="F68" s="187"/>
    </row>
    <row r="69" spans="3:6" x14ac:dyDescent="0.25">
      <c r="C69" s="185" t="s">
        <v>129</v>
      </c>
      <c r="D69" s="187"/>
      <c r="E69" s="187"/>
      <c r="F69" s="187"/>
    </row>
    <row r="70" spans="3:6" x14ac:dyDescent="0.25">
      <c r="C70" s="185" t="s">
        <v>130</v>
      </c>
      <c r="D70" s="187"/>
      <c r="E70" s="187"/>
      <c r="F70" s="187"/>
    </row>
    <row r="71" spans="3:6" x14ac:dyDescent="0.25">
      <c r="C71" s="185" t="s">
        <v>131</v>
      </c>
      <c r="D71" s="187"/>
      <c r="E71" s="187"/>
      <c r="F71" s="187"/>
    </row>
    <row r="72" spans="3:6" x14ac:dyDescent="0.25">
      <c r="C72" s="185" t="s">
        <v>132</v>
      </c>
      <c r="D72" s="187"/>
      <c r="E72" s="187"/>
      <c r="F72" s="187"/>
    </row>
    <row r="73" spans="3:6" x14ac:dyDescent="0.25">
      <c r="C73" s="185" t="s">
        <v>133</v>
      </c>
      <c r="D73" s="187"/>
      <c r="E73" s="187"/>
      <c r="F73" s="187"/>
    </row>
    <row r="74" spans="3:6" x14ac:dyDescent="0.25">
      <c r="C74" s="185" t="s">
        <v>134</v>
      </c>
      <c r="D74" s="187"/>
      <c r="E74" s="187"/>
      <c r="F74" s="187"/>
    </row>
    <row r="75" spans="3:6" x14ac:dyDescent="0.25">
      <c r="C75" s="185" t="s">
        <v>135</v>
      </c>
      <c r="D75" s="187"/>
      <c r="E75" s="187"/>
      <c r="F75" s="187"/>
    </row>
    <row r="76" spans="3:6" x14ac:dyDescent="0.25">
      <c r="C76" s="185" t="s">
        <v>136</v>
      </c>
      <c r="D76" s="188"/>
      <c r="E76" s="188"/>
      <c r="F76" s="188"/>
    </row>
    <row r="77" spans="3:6" x14ac:dyDescent="0.25">
      <c r="C77" s="189" t="s">
        <v>137</v>
      </c>
      <c r="D77" s="189"/>
      <c r="E77" s="189"/>
      <c r="F77" s="189"/>
    </row>
    <row r="78" spans="3:6" x14ac:dyDescent="0.25">
      <c r="C78" s="189" t="s">
        <v>138</v>
      </c>
      <c r="D78" s="192"/>
      <c r="E78" s="192"/>
      <c r="F78" s="192"/>
    </row>
    <row r="79" spans="3:6" x14ac:dyDescent="0.25">
      <c r="C79" s="189" t="s">
        <v>139</v>
      </c>
      <c r="D79" s="191"/>
      <c r="E79" s="190"/>
      <c r="F79" s="190"/>
    </row>
    <row r="80" spans="3:6" x14ac:dyDescent="0.25">
      <c r="C80" s="189" t="s">
        <v>140</v>
      </c>
      <c r="D80" s="191"/>
      <c r="E80" s="190"/>
      <c r="F80" s="190"/>
    </row>
    <row r="81" spans="3:6" x14ac:dyDescent="0.25">
      <c r="C81" s="189" t="s">
        <v>141</v>
      </c>
      <c r="D81" s="187"/>
      <c r="E81" s="187"/>
      <c r="F81" s="187"/>
    </row>
    <row r="82" spans="3:6" x14ac:dyDescent="0.25">
      <c r="C82" s="189" t="s">
        <v>142</v>
      </c>
      <c r="D82" s="190"/>
      <c r="E82" s="190"/>
      <c r="F82" s="190"/>
    </row>
    <row r="83" spans="3:6" x14ac:dyDescent="0.25">
      <c r="C83" s="189" t="s">
        <v>143</v>
      </c>
      <c r="D83" s="191"/>
      <c r="E83" s="190"/>
      <c r="F83" s="190"/>
    </row>
    <row r="84" spans="3:6" x14ac:dyDescent="0.25">
      <c r="C84" s="174"/>
      <c r="D84" s="175"/>
      <c r="E84" s="174"/>
      <c r="F84" s="174"/>
    </row>
  </sheetData>
  <mergeCells count="24">
    <mergeCell ref="C75:F75"/>
    <mergeCell ref="C76:F76"/>
    <mergeCell ref="C82:F82"/>
    <mergeCell ref="C83:F83"/>
    <mergeCell ref="C77:F77"/>
    <mergeCell ref="C78:F78"/>
    <mergeCell ref="C79:F79"/>
    <mergeCell ref="C80:F80"/>
    <mergeCell ref="C81:F81"/>
    <mergeCell ref="C70:F70"/>
    <mergeCell ref="C71:F71"/>
    <mergeCell ref="C72:F72"/>
    <mergeCell ref="C73:F73"/>
    <mergeCell ref="C74:F74"/>
    <mergeCell ref="C65:F65"/>
    <mergeCell ref="C66:F66"/>
    <mergeCell ref="C67:F67"/>
    <mergeCell ref="C68:F68"/>
    <mergeCell ref="C69:F69"/>
    <mergeCell ref="C11:F11"/>
    <mergeCell ref="C61:D61"/>
    <mergeCell ref="C62:F62"/>
    <mergeCell ref="C63:F63"/>
    <mergeCell ref="C64:F64"/>
  </mergeCells>
  <hyperlinks>
    <hyperlink ref="B47" r:id="rId1" xr:uid="{618132A2-2B69-463C-B28D-F8B995CFAA49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51B4-0741-4FD2-B643-10FC26444E6F}">
  <dimension ref="B3:I48"/>
  <sheetViews>
    <sheetView showGridLines="0" zoomScale="75" zoomScaleNormal="75" workbookViewId="0">
      <selection activeCell="D4" sqref="D4:D5"/>
    </sheetView>
  </sheetViews>
  <sheetFormatPr baseColWidth="10" defaultRowHeight="15" x14ac:dyDescent="0.25"/>
  <cols>
    <col min="2" max="2" width="13.28515625" customWidth="1"/>
    <col min="3" max="3" width="13.42578125" customWidth="1"/>
    <col min="4" max="4" width="12.85546875" customWidth="1"/>
    <col min="5" max="5" width="13.85546875" style="160" customWidth="1"/>
    <col min="7" max="8" width="13" customWidth="1"/>
    <col min="9" max="9" width="13.28515625" customWidth="1"/>
  </cols>
  <sheetData>
    <row r="3" spans="2:9" ht="46.5" x14ac:dyDescent="0.25">
      <c r="B3" s="150" t="s">
        <v>105</v>
      </c>
      <c r="C3" s="150" t="s">
        <v>106</v>
      </c>
      <c r="D3" s="150" t="s">
        <v>107</v>
      </c>
      <c r="E3" s="150" t="s">
        <v>108</v>
      </c>
      <c r="F3" s="150" t="s">
        <v>109</v>
      </c>
      <c r="G3" s="202" t="s">
        <v>110</v>
      </c>
      <c r="H3" s="203"/>
      <c r="I3" s="204"/>
    </row>
    <row r="4" spans="2:9" x14ac:dyDescent="0.25">
      <c r="B4" s="205" t="s">
        <v>111</v>
      </c>
      <c r="C4" s="205" t="s">
        <v>112</v>
      </c>
      <c r="D4" s="205" t="s">
        <v>118</v>
      </c>
      <c r="E4" s="205" t="s">
        <v>113</v>
      </c>
      <c r="F4" s="205" t="s">
        <v>57</v>
      </c>
      <c r="G4" s="202" t="s">
        <v>114</v>
      </c>
      <c r="H4" s="207"/>
      <c r="I4" s="204"/>
    </row>
    <row r="5" spans="2:9" x14ac:dyDescent="0.25">
      <c r="B5" s="206"/>
      <c r="C5" s="206"/>
      <c r="D5" s="206"/>
      <c r="E5" s="206"/>
      <c r="F5" s="206"/>
      <c r="G5" s="151">
        <v>0</v>
      </c>
      <c r="H5" s="151">
        <v>5</v>
      </c>
      <c r="I5" s="151">
        <v>10</v>
      </c>
    </row>
    <row r="6" spans="2:9" x14ac:dyDescent="0.25">
      <c r="B6" s="152">
        <v>0</v>
      </c>
      <c r="C6" s="153">
        <v>999.82</v>
      </c>
      <c r="D6" s="154">
        <v>1.792E-3</v>
      </c>
      <c r="E6" s="155">
        <f>D6/C6</f>
        <v>1.7923226180712527E-6</v>
      </c>
      <c r="F6" s="153">
        <v>0.61099999999999999</v>
      </c>
      <c r="G6" s="153">
        <v>14.6</v>
      </c>
      <c r="H6" s="153">
        <v>14.11</v>
      </c>
      <c r="I6" s="153">
        <v>13.64</v>
      </c>
    </row>
    <row r="7" spans="2:9" x14ac:dyDescent="0.25">
      <c r="B7" s="152">
        <f>B6+1</f>
        <v>1</v>
      </c>
      <c r="C7" s="153">
        <v>999.89</v>
      </c>
      <c r="D7" s="154">
        <v>1.7309999999999999E-3</v>
      </c>
      <c r="E7" s="155">
        <f t="shared" ref="E7:E46" si="0">D7/C7</f>
        <v>1.7311904309474041E-6</v>
      </c>
      <c r="F7" s="153">
        <v>0.65700000000000003</v>
      </c>
      <c r="G7" s="153">
        <v>14.2</v>
      </c>
      <c r="H7" s="153">
        <v>13.73</v>
      </c>
      <c r="I7" s="153">
        <v>13.27</v>
      </c>
    </row>
    <row r="8" spans="2:9" x14ac:dyDescent="0.25">
      <c r="B8" s="152">
        <f t="shared" ref="B8:B46" si="1">B7+1</f>
        <v>2</v>
      </c>
      <c r="C8" s="153">
        <v>999.94</v>
      </c>
      <c r="D8" s="154">
        <v>1.6739999999999999E-3</v>
      </c>
      <c r="E8" s="155">
        <f t="shared" si="0"/>
        <v>1.6741004460267615E-6</v>
      </c>
      <c r="F8" s="153">
        <v>0.70499999999999996</v>
      </c>
      <c r="G8" s="153">
        <v>13.81</v>
      </c>
      <c r="H8" s="153">
        <v>13.36</v>
      </c>
      <c r="I8" s="153">
        <v>12.91</v>
      </c>
    </row>
    <row r="9" spans="2:9" x14ac:dyDescent="0.25">
      <c r="B9" s="152">
        <f t="shared" si="1"/>
        <v>3</v>
      </c>
      <c r="C9" s="153">
        <v>999.98</v>
      </c>
      <c r="D9" s="154">
        <v>1.6199999999999999E-3</v>
      </c>
      <c r="E9" s="155">
        <f t="shared" si="0"/>
        <v>1.6200324006480128E-6</v>
      </c>
      <c r="F9" s="153">
        <v>0.75700000000000001</v>
      </c>
      <c r="G9" s="153">
        <v>13.45</v>
      </c>
      <c r="H9" s="153">
        <v>13</v>
      </c>
      <c r="I9" s="153">
        <v>12.58</v>
      </c>
    </row>
    <row r="10" spans="2:9" x14ac:dyDescent="0.25">
      <c r="B10" s="152">
        <f t="shared" si="1"/>
        <v>4</v>
      </c>
      <c r="C10" s="153">
        <v>1000</v>
      </c>
      <c r="D10" s="154">
        <v>1.5690000000000001E-3</v>
      </c>
      <c r="E10" s="155">
        <f t="shared" si="0"/>
        <v>1.5690000000000001E-6</v>
      </c>
      <c r="F10" s="153">
        <v>0.81299999999999994</v>
      </c>
      <c r="G10" s="153">
        <v>13.09</v>
      </c>
      <c r="H10" s="153">
        <v>12.67</v>
      </c>
      <c r="I10" s="153">
        <v>12.25</v>
      </c>
    </row>
    <row r="11" spans="2:9" x14ac:dyDescent="0.25">
      <c r="B11" s="152">
        <f t="shared" si="1"/>
        <v>5</v>
      </c>
      <c r="C11" s="153">
        <v>1000</v>
      </c>
      <c r="D11" s="154">
        <v>1.5200000000000001E-3</v>
      </c>
      <c r="E11" s="155">
        <f t="shared" si="0"/>
        <v>1.5200000000000001E-6</v>
      </c>
      <c r="F11" s="153">
        <v>0.872</v>
      </c>
      <c r="G11" s="153">
        <v>12.76</v>
      </c>
      <c r="H11" s="153">
        <v>12.34</v>
      </c>
      <c r="I11" s="153">
        <v>11.94</v>
      </c>
    </row>
    <row r="12" spans="2:9" x14ac:dyDescent="0.25">
      <c r="B12" s="152">
        <f t="shared" si="1"/>
        <v>6</v>
      </c>
      <c r="C12" s="153">
        <v>999.99</v>
      </c>
      <c r="D12" s="154">
        <v>1.4729999999999999E-3</v>
      </c>
      <c r="E12" s="155">
        <f t="shared" si="0"/>
        <v>1.4730147301473013E-6</v>
      </c>
      <c r="F12" s="153">
        <v>0.93500000000000005</v>
      </c>
      <c r="G12" s="153">
        <v>12.44</v>
      </c>
      <c r="H12" s="153">
        <v>12.04</v>
      </c>
      <c r="I12" s="153">
        <v>11.65</v>
      </c>
    </row>
    <row r="13" spans="2:9" x14ac:dyDescent="0.25">
      <c r="B13" s="152">
        <f t="shared" si="1"/>
        <v>7</v>
      </c>
      <c r="C13" s="153">
        <v>999.96</v>
      </c>
      <c r="D13" s="154">
        <v>1.4289999999999999E-3</v>
      </c>
      <c r="E13" s="155">
        <f t="shared" si="0"/>
        <v>1.4290571622864914E-6</v>
      </c>
      <c r="F13" s="153">
        <v>1.0009999999999999</v>
      </c>
      <c r="G13" s="153">
        <v>12.13</v>
      </c>
      <c r="H13" s="153">
        <v>11.74</v>
      </c>
      <c r="I13" s="153">
        <v>11.37</v>
      </c>
    </row>
    <row r="14" spans="2:9" x14ac:dyDescent="0.25">
      <c r="B14" s="152">
        <f t="shared" si="1"/>
        <v>8</v>
      </c>
      <c r="C14" s="153">
        <v>999.91</v>
      </c>
      <c r="D14" s="154">
        <v>1.3860000000000001E-3</v>
      </c>
      <c r="E14" s="155">
        <f t="shared" si="0"/>
        <v>1.3861247512276105E-6</v>
      </c>
      <c r="F14" s="153">
        <v>1.0720000000000001</v>
      </c>
      <c r="G14" s="153">
        <v>11.83</v>
      </c>
      <c r="H14" s="153">
        <v>11.46</v>
      </c>
      <c r="I14" s="153">
        <v>11.09</v>
      </c>
    </row>
    <row r="15" spans="2:9" x14ac:dyDescent="0.25">
      <c r="B15" s="152">
        <f t="shared" si="1"/>
        <v>9</v>
      </c>
      <c r="C15" s="153">
        <v>999.85</v>
      </c>
      <c r="D15" s="154">
        <v>1.346E-3</v>
      </c>
      <c r="E15" s="155">
        <f t="shared" si="0"/>
        <v>1.3462019302895433E-6</v>
      </c>
      <c r="F15" s="153">
        <v>1.147</v>
      </c>
      <c r="G15" s="153">
        <v>11.55</v>
      </c>
      <c r="H15" s="153">
        <v>11.19</v>
      </c>
      <c r="I15" s="153">
        <v>10.83</v>
      </c>
    </row>
    <row r="16" spans="2:9" x14ac:dyDescent="0.25">
      <c r="B16" s="152">
        <f t="shared" si="1"/>
        <v>10</v>
      </c>
      <c r="C16" s="153">
        <v>999.77</v>
      </c>
      <c r="D16" s="154">
        <v>1.3079999999999999E-3</v>
      </c>
      <c r="E16" s="155">
        <f t="shared" si="0"/>
        <v>1.3083009092091181E-6</v>
      </c>
      <c r="F16" s="153">
        <v>1.2270000000000001</v>
      </c>
      <c r="G16" s="153">
        <v>11.28</v>
      </c>
      <c r="H16" s="153">
        <v>10.92</v>
      </c>
      <c r="I16" s="153">
        <v>10.58</v>
      </c>
    </row>
    <row r="17" spans="2:9" x14ac:dyDescent="0.25">
      <c r="B17" s="152">
        <f t="shared" si="1"/>
        <v>11</v>
      </c>
      <c r="C17" s="153">
        <v>999.68</v>
      </c>
      <c r="D17" s="154">
        <v>1.271E-3</v>
      </c>
      <c r="E17" s="155">
        <f t="shared" si="0"/>
        <v>1.2714068501920614E-6</v>
      </c>
      <c r="F17" s="153">
        <v>1.3120000000000001</v>
      </c>
      <c r="G17" s="153">
        <v>11.02</v>
      </c>
      <c r="H17" s="153">
        <v>10.67</v>
      </c>
      <c r="I17" s="153">
        <v>10.34</v>
      </c>
    </row>
    <row r="18" spans="2:9" x14ac:dyDescent="0.25">
      <c r="B18" s="152">
        <f t="shared" si="1"/>
        <v>12</v>
      </c>
      <c r="C18" s="153">
        <v>999.58</v>
      </c>
      <c r="D18" s="154">
        <v>1.2359999999999999E-3</v>
      </c>
      <c r="E18" s="155">
        <f t="shared" si="0"/>
        <v>1.2365193381220111E-6</v>
      </c>
      <c r="F18" s="153">
        <v>1.4019999999999999</v>
      </c>
      <c r="G18" s="153">
        <v>10.77</v>
      </c>
      <c r="H18" s="153">
        <v>10.43</v>
      </c>
      <c r="I18" s="153">
        <v>10.11</v>
      </c>
    </row>
    <row r="19" spans="2:9" x14ac:dyDescent="0.25">
      <c r="B19" s="152">
        <f t="shared" si="1"/>
        <v>13</v>
      </c>
      <c r="C19" s="153">
        <v>999.46</v>
      </c>
      <c r="D19" s="154">
        <v>1.2019999999999999E-3</v>
      </c>
      <c r="E19" s="155">
        <f t="shared" si="0"/>
        <v>1.2026494306925738E-6</v>
      </c>
      <c r="F19" s="153">
        <v>1.4970000000000001</v>
      </c>
      <c r="G19" s="153">
        <v>10.53</v>
      </c>
      <c r="H19" s="153">
        <v>10.199999999999999</v>
      </c>
      <c r="I19" s="153">
        <v>9.89</v>
      </c>
    </row>
    <row r="20" spans="2:9" x14ac:dyDescent="0.25">
      <c r="B20" s="152">
        <f t="shared" si="1"/>
        <v>14</v>
      </c>
      <c r="C20" s="153">
        <v>999.33</v>
      </c>
      <c r="D20" s="154">
        <v>1.17E-3</v>
      </c>
      <c r="E20" s="155">
        <f t="shared" si="0"/>
        <v>1.1707844255651285E-6</v>
      </c>
      <c r="F20" s="153">
        <v>1.597</v>
      </c>
      <c r="G20" s="153">
        <v>10.29</v>
      </c>
      <c r="H20" s="153">
        <v>9.98</v>
      </c>
      <c r="I20" s="153">
        <v>9.68</v>
      </c>
    </row>
    <row r="21" spans="2:9" x14ac:dyDescent="0.25">
      <c r="B21" s="152">
        <f t="shared" si="1"/>
        <v>15</v>
      </c>
      <c r="C21" s="153">
        <v>999.19</v>
      </c>
      <c r="D21" s="154">
        <v>1.139E-3</v>
      </c>
      <c r="E21" s="155">
        <f t="shared" si="0"/>
        <v>1.1399233379037019E-6</v>
      </c>
      <c r="F21" s="153">
        <v>1.704</v>
      </c>
      <c r="G21" s="153">
        <v>10.07</v>
      </c>
      <c r="H21" s="153">
        <v>9.77</v>
      </c>
      <c r="I21" s="153">
        <v>9.4700000000000006</v>
      </c>
    </row>
    <row r="22" spans="2:9" x14ac:dyDescent="0.25">
      <c r="B22" s="152">
        <f t="shared" si="1"/>
        <v>16</v>
      </c>
      <c r="C22" s="153">
        <v>999.03</v>
      </c>
      <c r="D22" s="154">
        <v>1.109E-3</v>
      </c>
      <c r="E22" s="155">
        <f t="shared" si="0"/>
        <v>1.110076774471237E-6</v>
      </c>
      <c r="F22" s="153">
        <v>1.8169999999999999</v>
      </c>
      <c r="G22" s="153">
        <v>9.86</v>
      </c>
      <c r="H22" s="153">
        <v>9.56</v>
      </c>
      <c r="I22" s="153">
        <v>9.2799999999999994</v>
      </c>
    </row>
    <row r="23" spans="2:9" x14ac:dyDescent="0.25">
      <c r="B23" s="152">
        <f t="shared" si="1"/>
        <v>17</v>
      </c>
      <c r="C23" s="153">
        <v>998.86</v>
      </c>
      <c r="D23" s="154">
        <v>1.0809999999999999E-3</v>
      </c>
      <c r="E23" s="155">
        <f t="shared" si="0"/>
        <v>1.0822337464709768E-6</v>
      </c>
      <c r="F23" s="153">
        <v>1.9359999999999999</v>
      </c>
      <c r="G23" s="153">
        <v>9.65</v>
      </c>
      <c r="H23" s="153">
        <v>9.36</v>
      </c>
      <c r="I23" s="153">
        <v>9.09</v>
      </c>
    </row>
    <row r="24" spans="2:9" x14ac:dyDescent="0.25">
      <c r="B24" s="152">
        <f t="shared" si="1"/>
        <v>18</v>
      </c>
      <c r="C24" s="153">
        <v>998.68</v>
      </c>
      <c r="D24" s="154">
        <v>1.054E-3</v>
      </c>
      <c r="E24" s="155">
        <f t="shared" si="0"/>
        <v>1.0553931189169705E-6</v>
      </c>
      <c r="F24" s="153">
        <v>2.0630000000000002</v>
      </c>
      <c r="G24" s="153">
        <v>9.4499999999999993</v>
      </c>
      <c r="H24" s="153">
        <v>9.17</v>
      </c>
      <c r="I24" s="153">
        <v>8.9</v>
      </c>
    </row>
    <row r="25" spans="2:9" x14ac:dyDescent="0.25">
      <c r="B25" s="152">
        <f t="shared" si="1"/>
        <v>19</v>
      </c>
      <c r="C25" s="153">
        <v>998.49</v>
      </c>
      <c r="D25" s="154">
        <v>1.0280000000000001E-3</v>
      </c>
      <c r="E25" s="155">
        <f t="shared" si="0"/>
        <v>1.0295546274875061E-6</v>
      </c>
      <c r="F25" s="153">
        <v>2.1960000000000002</v>
      </c>
      <c r="G25" s="153">
        <v>9.26</v>
      </c>
      <c r="H25" s="153">
        <v>8.99</v>
      </c>
      <c r="I25" s="153">
        <v>8.73</v>
      </c>
    </row>
    <row r="26" spans="2:9" x14ac:dyDescent="0.25">
      <c r="B26" s="152">
        <f t="shared" si="1"/>
        <v>20</v>
      </c>
      <c r="C26" s="153">
        <v>998.29</v>
      </c>
      <c r="D26" s="154">
        <v>1.003E-3</v>
      </c>
      <c r="E26" s="155">
        <f t="shared" si="0"/>
        <v>1.0047180678961023E-6</v>
      </c>
      <c r="F26" s="153">
        <v>2.3370000000000002</v>
      </c>
      <c r="G26" s="153">
        <v>9.08</v>
      </c>
      <c r="H26" s="153">
        <v>8.81</v>
      </c>
      <c r="I26" s="153">
        <v>8.56</v>
      </c>
    </row>
    <row r="27" spans="2:9" x14ac:dyDescent="0.25">
      <c r="B27" s="152">
        <f t="shared" si="1"/>
        <v>21</v>
      </c>
      <c r="C27" s="153">
        <v>998.08</v>
      </c>
      <c r="D27" s="154">
        <v>9.7900000000000005E-4</v>
      </c>
      <c r="E27" s="155">
        <f t="shared" si="0"/>
        <v>9.8088329592818217E-7</v>
      </c>
      <c r="F27" s="153">
        <v>2.4860000000000002</v>
      </c>
      <c r="G27" s="153">
        <v>8.9</v>
      </c>
      <c r="H27" s="153">
        <v>8.64</v>
      </c>
      <c r="I27" s="153">
        <v>8.39</v>
      </c>
    </row>
    <row r="28" spans="2:9" x14ac:dyDescent="0.25">
      <c r="B28" s="152">
        <f t="shared" si="1"/>
        <v>22</v>
      </c>
      <c r="C28" s="153">
        <v>997.86</v>
      </c>
      <c r="D28" s="154">
        <v>9.5500000000000001E-4</v>
      </c>
      <c r="E28" s="155">
        <f t="shared" si="0"/>
        <v>9.5704808289740053E-7</v>
      </c>
      <c r="F28" s="153">
        <v>2.6419999999999999</v>
      </c>
      <c r="G28" s="153">
        <v>8.73</v>
      </c>
      <c r="H28" s="153">
        <v>8.48</v>
      </c>
      <c r="I28" s="153">
        <v>8.23</v>
      </c>
    </row>
    <row r="29" spans="2:9" x14ac:dyDescent="0.25">
      <c r="B29" s="152">
        <f t="shared" si="1"/>
        <v>23</v>
      </c>
      <c r="C29" s="153">
        <v>997.62</v>
      </c>
      <c r="D29" s="154">
        <v>9.3300000000000002E-4</v>
      </c>
      <c r="E29" s="155">
        <f t="shared" si="0"/>
        <v>9.3522583749323393E-7</v>
      </c>
      <c r="F29" s="153">
        <v>2.8079999999999998</v>
      </c>
      <c r="G29" s="153">
        <v>8.56</v>
      </c>
      <c r="H29" s="153">
        <v>8.32</v>
      </c>
      <c r="I29" s="153">
        <v>8.08</v>
      </c>
    </row>
    <row r="30" spans="2:9" x14ac:dyDescent="0.25">
      <c r="B30" s="152">
        <f t="shared" si="1"/>
        <v>24</v>
      </c>
      <c r="C30" s="153">
        <v>997.38</v>
      </c>
      <c r="D30" s="154">
        <v>9.1100000000000003E-4</v>
      </c>
      <c r="E30" s="155">
        <f t="shared" si="0"/>
        <v>9.1339308989552636E-7</v>
      </c>
      <c r="F30" s="153">
        <v>2.9820000000000002</v>
      </c>
      <c r="G30" s="153">
        <v>8.4</v>
      </c>
      <c r="H30" s="153">
        <v>8.16</v>
      </c>
      <c r="I30" s="153">
        <v>7.93</v>
      </c>
    </row>
    <row r="31" spans="2:9" x14ac:dyDescent="0.25">
      <c r="B31" s="152">
        <f t="shared" si="1"/>
        <v>25</v>
      </c>
      <c r="C31" s="153">
        <v>997.13</v>
      </c>
      <c r="D31" s="154">
        <v>8.9099999999999997E-4</v>
      </c>
      <c r="E31" s="155">
        <f t="shared" si="0"/>
        <v>8.9356453020167885E-7</v>
      </c>
      <c r="F31" s="153">
        <v>3.1659999999999999</v>
      </c>
      <c r="G31" s="153">
        <v>8.24</v>
      </c>
      <c r="H31" s="153">
        <v>8.01</v>
      </c>
      <c r="I31" s="153">
        <v>7.79</v>
      </c>
    </row>
    <row r="32" spans="2:9" x14ac:dyDescent="0.25">
      <c r="B32" s="152">
        <f t="shared" si="1"/>
        <v>26</v>
      </c>
      <c r="C32" s="153">
        <v>996.86</v>
      </c>
      <c r="D32" s="154">
        <v>8.7100000000000003E-4</v>
      </c>
      <c r="E32" s="155">
        <f t="shared" si="0"/>
        <v>8.7374355476195253E-7</v>
      </c>
      <c r="F32" s="153">
        <v>3.36</v>
      </c>
      <c r="G32" s="153">
        <v>8.09</v>
      </c>
      <c r="H32" s="153">
        <v>7.87</v>
      </c>
      <c r="I32" s="153">
        <v>7.65</v>
      </c>
    </row>
    <row r="33" spans="2:9" x14ac:dyDescent="0.25">
      <c r="B33" s="152">
        <f t="shared" si="1"/>
        <v>27</v>
      </c>
      <c r="C33" s="153">
        <v>996.59</v>
      </c>
      <c r="D33" s="154">
        <v>8.52E-4</v>
      </c>
      <c r="E33" s="155">
        <f t="shared" si="0"/>
        <v>8.5491526104014687E-7</v>
      </c>
      <c r="F33" s="153">
        <v>3.5640000000000001</v>
      </c>
      <c r="G33" s="153">
        <v>7.95</v>
      </c>
      <c r="H33" s="153">
        <v>7.73</v>
      </c>
      <c r="I33" s="153">
        <v>7.51</v>
      </c>
    </row>
    <row r="34" spans="2:9" x14ac:dyDescent="0.25">
      <c r="B34" s="152">
        <f t="shared" si="1"/>
        <v>28</v>
      </c>
      <c r="C34" s="153">
        <v>996.31</v>
      </c>
      <c r="D34" s="154">
        <v>8.3299999999999997E-4</v>
      </c>
      <c r="E34" s="155">
        <f t="shared" si="0"/>
        <v>8.3608515421906841E-7</v>
      </c>
      <c r="F34" s="153">
        <v>3.7789999999999999</v>
      </c>
      <c r="G34" s="153">
        <v>7.81</v>
      </c>
      <c r="H34" s="153">
        <v>7.59</v>
      </c>
      <c r="I34" s="153">
        <v>7.38</v>
      </c>
    </row>
    <row r="35" spans="2:9" x14ac:dyDescent="0.25">
      <c r="B35" s="152">
        <f t="shared" si="1"/>
        <v>29</v>
      </c>
      <c r="C35" s="153">
        <v>996.02</v>
      </c>
      <c r="D35" s="154">
        <v>8.1499999999999997E-4</v>
      </c>
      <c r="E35" s="155">
        <f t="shared" si="0"/>
        <v>8.1825666151282104E-7</v>
      </c>
      <c r="F35" s="153">
        <v>4.0039999999999996</v>
      </c>
      <c r="G35" s="153">
        <v>7.67</v>
      </c>
      <c r="H35" s="153">
        <v>7.46</v>
      </c>
      <c r="I35" s="153">
        <v>7.26</v>
      </c>
    </row>
    <row r="36" spans="2:9" x14ac:dyDescent="0.25">
      <c r="B36" s="152">
        <f t="shared" si="1"/>
        <v>30</v>
      </c>
      <c r="C36" s="153">
        <v>995.71</v>
      </c>
      <c r="D36" s="154">
        <v>7.9799999999999999E-4</v>
      </c>
      <c r="E36" s="155">
        <f t="shared" si="0"/>
        <v>8.0143816974821981E-7</v>
      </c>
      <c r="F36" s="153">
        <v>4.242</v>
      </c>
      <c r="G36" s="153">
        <v>7.54</v>
      </c>
      <c r="H36" s="153">
        <v>7.33</v>
      </c>
      <c r="I36" s="153">
        <v>7.14</v>
      </c>
    </row>
    <row r="37" spans="2:9" x14ac:dyDescent="0.25">
      <c r="B37" s="152">
        <f t="shared" si="1"/>
        <v>31</v>
      </c>
      <c r="C37" s="153">
        <v>995.41</v>
      </c>
      <c r="D37" s="154">
        <v>7.8100000000000001E-4</v>
      </c>
      <c r="E37" s="155">
        <f t="shared" si="0"/>
        <v>7.8460132005907112E-7</v>
      </c>
      <c r="F37" s="153">
        <v>4.4909999999999997</v>
      </c>
      <c r="G37" s="153">
        <v>7.41</v>
      </c>
      <c r="H37" s="153">
        <v>7.21</v>
      </c>
      <c r="I37" s="153">
        <v>7.02</v>
      </c>
    </row>
    <row r="38" spans="2:9" x14ac:dyDescent="0.25">
      <c r="B38" s="152">
        <f t="shared" si="1"/>
        <v>32</v>
      </c>
      <c r="C38" s="153">
        <v>995.09</v>
      </c>
      <c r="D38" s="154">
        <v>7.6499999999999995E-4</v>
      </c>
      <c r="E38" s="155">
        <f t="shared" si="0"/>
        <v>7.6877468369695196E-7</v>
      </c>
      <c r="F38" s="153">
        <v>4.7539999999999996</v>
      </c>
      <c r="G38" s="153">
        <v>7.29</v>
      </c>
      <c r="H38" s="153">
        <v>7.09</v>
      </c>
      <c r="I38" s="153">
        <v>6.9</v>
      </c>
    </row>
    <row r="39" spans="2:9" x14ac:dyDescent="0.25">
      <c r="B39" s="152">
        <f t="shared" si="1"/>
        <v>33</v>
      </c>
      <c r="C39" s="153">
        <v>994.76</v>
      </c>
      <c r="D39" s="154">
        <v>7.4899999999999999E-4</v>
      </c>
      <c r="E39" s="155">
        <f t="shared" si="0"/>
        <v>7.5294543407455063E-7</v>
      </c>
      <c r="F39" s="153">
        <v>5.0289999999999999</v>
      </c>
      <c r="G39" s="153">
        <v>7.17</v>
      </c>
      <c r="H39" s="153">
        <v>6.98</v>
      </c>
      <c r="I39" s="153">
        <v>6.79</v>
      </c>
    </row>
    <row r="40" spans="2:9" x14ac:dyDescent="0.25">
      <c r="B40" s="152">
        <f t="shared" si="1"/>
        <v>34</v>
      </c>
      <c r="C40" s="153">
        <v>994.43</v>
      </c>
      <c r="D40" s="154">
        <v>7.3399999999999995E-4</v>
      </c>
      <c r="E40" s="155">
        <f t="shared" si="0"/>
        <v>7.3811127982864557E-7</v>
      </c>
      <c r="F40" s="153">
        <v>5.3179999999999996</v>
      </c>
      <c r="G40" s="153">
        <v>7.05</v>
      </c>
      <c r="H40" s="153">
        <v>6.86</v>
      </c>
      <c r="I40" s="153">
        <v>6.68</v>
      </c>
    </row>
    <row r="41" spans="2:9" x14ac:dyDescent="0.25">
      <c r="B41" s="152">
        <f t="shared" si="1"/>
        <v>35</v>
      </c>
      <c r="C41" s="153">
        <v>994.08</v>
      </c>
      <c r="D41" s="154">
        <v>7.2000000000000005E-4</v>
      </c>
      <c r="E41" s="155">
        <f t="shared" si="0"/>
        <v>7.2428778367938198E-7</v>
      </c>
      <c r="F41" s="153">
        <v>5.6219999999999999</v>
      </c>
      <c r="G41" s="153">
        <v>6.93</v>
      </c>
      <c r="H41" s="153">
        <v>6.75</v>
      </c>
      <c r="I41" s="153">
        <v>6.58</v>
      </c>
    </row>
    <row r="42" spans="2:9" x14ac:dyDescent="0.25">
      <c r="B42" s="152">
        <f t="shared" si="1"/>
        <v>36</v>
      </c>
      <c r="C42" s="153">
        <v>993.73</v>
      </c>
      <c r="D42" s="154">
        <v>7.0500000000000001E-4</v>
      </c>
      <c r="E42" s="155">
        <f t="shared" si="0"/>
        <v>7.0944824046773266E-7</v>
      </c>
      <c r="F42" s="153">
        <v>5.94</v>
      </c>
      <c r="G42" s="153">
        <v>6.82</v>
      </c>
      <c r="H42" s="153">
        <v>6.65</v>
      </c>
      <c r="I42" s="153">
        <v>6.47</v>
      </c>
    </row>
    <row r="43" spans="2:9" x14ac:dyDescent="0.25">
      <c r="B43" s="152">
        <f t="shared" si="1"/>
        <v>37</v>
      </c>
      <c r="C43" s="153">
        <v>993.37</v>
      </c>
      <c r="D43" s="154">
        <v>6.9200000000000002E-4</v>
      </c>
      <c r="E43" s="155">
        <f t="shared" si="0"/>
        <v>6.9661858119331165E-7</v>
      </c>
      <c r="F43" s="153">
        <v>6.274</v>
      </c>
      <c r="G43" s="153">
        <v>6.72</v>
      </c>
      <c r="H43" s="153">
        <v>6.54</v>
      </c>
      <c r="I43" s="153">
        <v>6.37</v>
      </c>
    </row>
    <row r="44" spans="2:9" x14ac:dyDescent="0.25">
      <c r="B44" s="152">
        <f t="shared" si="1"/>
        <v>38</v>
      </c>
      <c r="C44" s="153">
        <v>993</v>
      </c>
      <c r="D44" s="154">
        <v>6.78E-4</v>
      </c>
      <c r="E44" s="155">
        <f t="shared" si="0"/>
        <v>6.8277945619335344E-7</v>
      </c>
      <c r="F44" s="153">
        <v>6.6239999999999997</v>
      </c>
      <c r="G44" s="153">
        <v>6.61</v>
      </c>
      <c r="H44" s="153">
        <v>6.44</v>
      </c>
      <c r="I44" s="153">
        <v>6.28</v>
      </c>
    </row>
    <row r="45" spans="2:9" x14ac:dyDescent="0.25">
      <c r="B45" s="152">
        <f t="shared" si="1"/>
        <v>39</v>
      </c>
      <c r="C45" s="153">
        <v>992.63</v>
      </c>
      <c r="D45" s="154">
        <v>6.6600000000000003E-4</v>
      </c>
      <c r="E45" s="155">
        <f t="shared" si="0"/>
        <v>6.709448636450642E-7</v>
      </c>
      <c r="F45" s="153">
        <v>6.9909999999999997</v>
      </c>
      <c r="G45" s="153">
        <v>6.51</v>
      </c>
      <c r="H45" s="153">
        <v>6.34</v>
      </c>
      <c r="I45" s="153">
        <v>6.18</v>
      </c>
    </row>
    <row r="46" spans="2:9" x14ac:dyDescent="0.25">
      <c r="B46" s="152">
        <f t="shared" si="1"/>
        <v>40</v>
      </c>
      <c r="C46" s="153">
        <v>992.25</v>
      </c>
      <c r="D46" s="154">
        <v>6.5300000000000004E-4</v>
      </c>
      <c r="E46" s="155">
        <f t="shared" si="0"/>
        <v>6.5810027714789624E-7</v>
      </c>
      <c r="F46" s="153">
        <v>7.375</v>
      </c>
      <c r="G46" s="153">
        <v>6.41</v>
      </c>
      <c r="H46" s="153">
        <v>6.25</v>
      </c>
      <c r="I46" s="153">
        <v>6.09</v>
      </c>
    </row>
    <row r="47" spans="2:9" x14ac:dyDescent="0.25">
      <c r="B47" s="193" t="s">
        <v>115</v>
      </c>
      <c r="C47" s="194"/>
      <c r="D47" s="194"/>
      <c r="E47" s="194"/>
      <c r="F47" s="195"/>
      <c r="G47" s="196" t="s">
        <v>116</v>
      </c>
      <c r="H47" s="197"/>
      <c r="I47" s="198"/>
    </row>
    <row r="48" spans="2:9" x14ac:dyDescent="0.25">
      <c r="B48" s="156" t="s">
        <v>117</v>
      </c>
      <c r="C48" s="157"/>
      <c r="D48" s="157"/>
      <c r="E48" s="158"/>
      <c r="F48" s="159"/>
      <c r="G48" s="199"/>
      <c r="H48" s="200"/>
      <c r="I48" s="201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3C4A5B29-DA55-4D3E-A445-992A6AFF05C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Parrilla</vt:lpstr>
      <vt:lpstr>Agua-T(°C)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Paez</cp:lastModifiedBy>
  <dcterms:created xsi:type="dcterms:W3CDTF">2023-02-04T16:15:23Z</dcterms:created>
  <dcterms:modified xsi:type="dcterms:W3CDTF">2023-11-24T21:58:16Z</dcterms:modified>
</cp:coreProperties>
</file>